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U LIEU NAM 2024\TIN BAI CONG TTDT TINH\Gop y du thao VB QPPL\Thang 1\189 SLDTBXH\"/>
    </mc:Choice>
  </mc:AlternateContent>
  <bookViews>
    <workbookView xWindow="0" yWindow="0" windowWidth="19200" windowHeight="6930"/>
  </bookViews>
  <sheets>
    <sheet name="SO KHAO TRINH hdnd"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61" i="1"/>
  <c r="D60" i="1"/>
  <c r="D59" i="1"/>
  <c r="C58" i="1"/>
  <c r="F58" i="1" s="1"/>
  <c r="H58" i="1" s="1"/>
  <c r="C57" i="1"/>
  <c r="F57" i="1" s="1"/>
  <c r="H57" i="1" s="1"/>
  <c r="C56" i="1"/>
  <c r="F56" i="1" s="1"/>
  <c r="H56" i="1" s="1"/>
  <c r="C55" i="1"/>
  <c r="F55" i="1" s="1"/>
  <c r="H55" i="1" s="1"/>
  <c r="E53" i="1"/>
  <c r="E52" i="1"/>
  <c r="C52" i="1" s="1"/>
  <c r="E51" i="1"/>
  <c r="C51" i="1"/>
  <c r="E50" i="1"/>
  <c r="C50" i="1" s="1"/>
  <c r="E48" i="1"/>
  <c r="C48" i="1" s="1"/>
  <c r="E47" i="1"/>
  <c r="C47" i="1" s="1"/>
  <c r="L46" i="1"/>
  <c r="E46" i="1"/>
  <c r="C46" i="1" s="1"/>
  <c r="F46" i="1" s="1"/>
  <c r="H46" i="1" s="1"/>
  <c r="E45" i="1"/>
  <c r="C45" i="1" s="1"/>
  <c r="C43" i="1"/>
  <c r="C42" i="1"/>
  <c r="F42" i="1" s="1"/>
  <c r="H42" i="1" s="1"/>
  <c r="C41" i="1"/>
  <c r="F41" i="1" s="1"/>
  <c r="H41" i="1" s="1"/>
  <c r="C40" i="1"/>
  <c r="H37" i="1"/>
  <c r="K36" i="1"/>
  <c r="H36" i="1"/>
  <c r="K35" i="1"/>
  <c r="H34" i="1"/>
  <c r="H33" i="1"/>
  <c r="H31" i="1"/>
  <c r="H30" i="1"/>
  <c r="H28" i="1"/>
  <c r="H27" i="1"/>
  <c r="H25" i="1"/>
  <c r="C25" i="1"/>
  <c r="H24" i="1"/>
  <c r="E22" i="1"/>
  <c r="C22" i="1" s="1"/>
  <c r="L21" i="1"/>
  <c r="E21" i="1"/>
  <c r="C21" i="1" s="1"/>
  <c r="F21" i="1" s="1"/>
  <c r="M17" i="1"/>
  <c r="L17" i="1"/>
  <c r="H16" i="1"/>
  <c r="C16" i="1"/>
  <c r="M15" i="1"/>
  <c r="H15" i="1"/>
  <c r="C15" i="1"/>
  <c r="F14" i="1"/>
  <c r="H14" i="1" s="1"/>
  <c r="C14" i="1"/>
  <c r="N17" i="1" l="1"/>
  <c r="H32" i="1"/>
  <c r="F22" i="1"/>
  <c r="H22" i="1" s="1"/>
  <c r="H23" i="1"/>
  <c r="F12" i="1"/>
  <c r="H12" i="1" s="1"/>
  <c r="H13" i="1"/>
  <c r="H11" i="1" s="1"/>
  <c r="H26" i="1"/>
  <c r="E59" i="1"/>
  <c r="C59" i="1" s="1"/>
  <c r="F59" i="1" s="1"/>
  <c r="H59" i="1" s="1"/>
  <c r="F48" i="1"/>
  <c r="H48" i="1" s="1"/>
  <c r="H54" i="1"/>
  <c r="F40" i="1"/>
  <c r="H40" i="1" s="1"/>
  <c r="F43" i="1"/>
  <c r="H43" i="1" s="1"/>
  <c r="E60" i="1"/>
  <c r="C60" i="1" s="1"/>
  <c r="F60" i="1" s="1"/>
  <c r="H60" i="1" s="1"/>
  <c r="H35" i="1"/>
  <c r="H29" i="1"/>
  <c r="C53" i="1"/>
  <c r="F53" i="1" s="1"/>
  <c r="H53" i="1" s="1"/>
  <c r="H21" i="1"/>
  <c r="F19" i="1"/>
  <c r="F47" i="1"/>
  <c r="H47" i="1" s="1"/>
  <c r="F52" i="1"/>
  <c r="H52" i="1" s="1"/>
  <c r="F45" i="1"/>
  <c r="H45" i="1" s="1"/>
  <c r="F50" i="1"/>
  <c r="H50" i="1" s="1"/>
  <c r="F51" i="1"/>
  <c r="H51" i="1" s="1"/>
  <c r="H39" i="1" l="1"/>
  <c r="H20" i="1"/>
  <c r="H19" i="1"/>
  <c r="H49" i="1"/>
  <c r="H44" i="1"/>
  <c r="H18" i="1" l="1"/>
  <c r="H17" i="1" s="1"/>
  <c r="H38" i="1"/>
</calcChain>
</file>

<file path=xl/sharedStrings.xml><?xml version="1.0" encoding="utf-8"?>
<sst xmlns="http://schemas.openxmlformats.org/spreadsheetml/2006/main" count="105" uniqueCount="73">
  <si>
    <t>-----</t>
  </si>
  <si>
    <t>Đơn vị tính: 1.000 đồng</t>
  </si>
  <si>
    <t>TT</t>
  </si>
  <si>
    <t>Nội dung</t>
  </si>
  <si>
    <t>Số lượng cán bộ đang quản lý</t>
  </si>
  <si>
    <t>Định
mức</t>
  </si>
  <si>
    <t>NĂM 2024</t>
  </si>
  <si>
    <t xml:space="preserve">THUYẾT MINH </t>
  </si>
  <si>
    <t>Tổng
số</t>
  </si>
  <si>
    <t>Trong đó</t>
  </si>
  <si>
    <t>Số
lượt</t>
  </si>
  <si>
    <t>Thành
tiền</t>
  </si>
  <si>
    <t>Đương
chức</t>
  </si>
  <si>
    <t>Nguyên
chức</t>
  </si>
  <si>
    <t>A</t>
  </si>
  <si>
    <t>Chế độ, thăm hỏi, trợ cấp dịp Tết Nguyên đán năm 2024</t>
  </si>
  <si>
    <t>I</t>
  </si>
  <si>
    <t>Nguyên Bí thư, Phó Bí thư, Ủy viên BTV Tỉnh ủy, Uỷ viên BCH Đảng bộ tỉnh</t>
  </si>
  <si>
    <t xml:space="preserve">- Quà tết: </t>
  </si>
  <si>
    <t>- Trợ cấp tết:</t>
  </si>
  <si>
    <t>+ Nguyên Bí thư, Phó Bí thư; Chủ tịch HĐND, UBND; Trưởng Đoàn ĐBQH tỉnh</t>
  </si>
  <si>
    <t>+ Nguyên Ủy viên BTV Tỉnh ủy; Phó Chủ tịch HĐND, UBND; Phó Trưởng Đoàn ĐBQH chuyên trách</t>
  </si>
  <si>
    <t>+ Nguyên Ủy viên BCH Đảng bộ tỉnh; Gia đình Bí thư, Phó Bí thư, BTV Tỉnh ủy, BCH Đảng bộ tỉnh</t>
  </si>
  <si>
    <t>II</t>
  </si>
  <si>
    <t>Cán bộ lão thành cách mạng; Cán bộ tiền khởi nghĩa; Bà Mẹ Việt Nam anh hùng; Anh hùng lực lượng vũ trang, Anh hùng lao động; Nhà giáo nhân dân, Thầy thuốc nhân dân, Nghệ sĩ nhân dân, Nghệ nhân nhân dân; Người có công với nước; nhân sĩ, trí thức yêu nước; cán bộ có chức danh thuộc diện Ban Thường vụ Tỉnh ủy (không phải Tỉnh ủy viên):</t>
  </si>
  <si>
    <t>Số lượng không bao gồm đối tượng có Huy hiệu Đảng từ 40 năm trở lên</t>
  </si>
  <si>
    <t>-Trong tỉnh</t>
  </si>
  <si>
    <t>+ Quà tết</t>
  </si>
  <si>
    <t xml:space="preserve">+ Trợ cấp tết: </t>
  </si>
  <si>
    <t>Cán bộ lão thành CM, cán bộ tiền khởi nghĩa, Bà mẹ VNAH, AHLLVT; nhà giáo ND, thầy thuốc ND, nghệ sĩ ND</t>
  </si>
  <si>
    <t>Dự kiến số lượng tăng 10% so với năm 2023</t>
  </si>
  <si>
    <t>Cán bộ có chức danh thuộc diện Ban Thường vụ Tỉnh ủy (không là Tỉnh ủy viên)</t>
  </si>
  <si>
    <t>- Ngoài tỉnh</t>
  </si>
  <si>
    <t>Bằng năm 2023</t>
  </si>
  <si>
    <t xml:space="preserve">  </t>
  </si>
  <si>
    <t>III</t>
  </si>
  <si>
    <t>Thăm, chúc tết cán bộ, gia đình chính sách tiêu biểu và sinh viên, trí thức yêu nước nhân họp mặt Hội đồng hương tỉnh Sóc Trăng tại TP HCM…</t>
  </si>
  <si>
    <t>tăng 5 (tương đương 10%) so với năm 2023</t>
  </si>
  <si>
    <t xml:space="preserve">- Trợ cấp tết: </t>
  </si>
  <si>
    <t>IV</t>
  </si>
  <si>
    <t>Chúc tết và trợ cấp 55 đơn vị trong, ngoài tỉnh:</t>
  </si>
  <si>
    <t>Dự trù tăng 03 đơn vị so với năm 2022</t>
  </si>
  <si>
    <t>V</t>
  </si>
  <si>
    <t>Thăm, chúc tết gia đình chính sách tiêu biểu do các huyện, thị xã, thành phố trong tỉnh chọn:</t>
  </si>
  <si>
    <t>VI</t>
  </si>
  <si>
    <t>Ủy viên Ban Thường vụ Tỉnh ủy đương nhiệm tự tổ chức đi thăm, chúc tết các cơ quan và gia đình nuôi chứa cán bộ trong kháng chiến (trong và ngoài tỉnh)</t>
  </si>
  <si>
    <t>VII</t>
  </si>
  <si>
    <t>B</t>
  </si>
  <si>
    <t>Chế độ thăm hỏi và phúng viếng</t>
  </si>
  <si>
    <t>Cán bộ lão thành cách mạng; Cán bộ tiền khởi nghĩa; Bà Mẹ Việt Nam anh hùng; Anh hùng lực lượng vũ trang, Anh hùng lao động; Nhà giáo nhân dân, Thầy thuốc nhân dân, Nghệ sĩ nhân dân, Nghệ nhân nhân dân; Người có công với nước; nhân sĩ, trí thức yêu nước; Cán bộ có huy hiệu 40 năm tuổi Đảng trở lên; các vị chức sắc, chức việc tôn giáo tiêu biểu …</t>
  </si>
  <si>
    <t>Số lượng đối tượng đang quản lý là 5.754 đối tượng (trong đó có  3.070 là các vị chức sắc, chức việc tôn giáo tiêu biểu; 2.684 là các đối tượng chính sách còn lại)</t>
  </si>
  <si>
    <t>Thăm, trợ cấp khi ốm đau, điều trị tại Bệnh viện</t>
  </si>
  <si>
    <t>Số lượt thăm bệnh được tính tương đương 2% tổng số lượng đang quản lý</t>
  </si>
  <si>
    <t>Thăm, trợ cấp khi ốm đau, có hoàn cảnh đặc biệt khó khăn</t>
  </si>
  <si>
    <t>Thăm, trợ cấp bệnh hiểm nghèo</t>
  </si>
  <si>
    <t>Số lượt thăm bệnh hiểm nghèo được tính bằng 1% tổng số lượng đang quản lý</t>
  </si>
  <si>
    <t xml:space="preserve">Viếng, phúng điếu khi từ trần </t>
  </si>
  <si>
    <t>Số lượt viếng, phúng điếu khi từ trần được tính bằng 2% tổng số lượng đang quản lý</t>
  </si>
  <si>
    <t>Ủy viên Ban Thường vụ Tỉnh ủy (nguyên chức và đương chức)</t>
  </si>
  <si>
    <t xml:space="preserve"> Số lượt thăm bệnh được tính tương đương 30% tổng số lượng đang quản lý</t>
  </si>
  <si>
    <t>Số lượt thăm bệnh hiểm nghèo được tính bằng 5% tổng số lượng đang quản lý</t>
  </si>
  <si>
    <t xml:space="preserve">Viếng, Phúng điếu khi từ trần </t>
  </si>
  <si>
    <t>Số lượt viếng, phúng điếu khi từ trần được tính bằng 5% tổng số lượng đang quản lý</t>
  </si>
  <si>
    <t>Ủy viên Ban Chấp hành Đảng bộ tỉnh (nguyên chức và đương chức)</t>
  </si>
  <si>
    <t>Số lượt thăm bệnh được tính tương đương 30% tổng số lượng đang quản lý</t>
  </si>
  <si>
    <t>Cán bộ thuộc diện Ban Thường vụ Tỉnh ủy quản lý còn lại</t>
  </si>
  <si>
    <r>
      <t xml:space="preserve">Viếng, phúng điếu khi từ trần gia đình cán bộ thuộc diện Ban Thường vụ Tỉnh ủy quản lý </t>
    </r>
    <r>
      <rPr>
        <b/>
        <i/>
        <sz val="10"/>
        <rFont val="Times New Roman"/>
        <family val="1"/>
      </rPr>
      <t>(bố, mẹ đẻ; bố, mẹ vợ hoặc chồng; vợ hoặc chồng; con)</t>
    </r>
  </si>
  <si>
    <t>- Số lượng đối tượng là 4.784 đồng chí được tính bằng 4 lần (bố, mẹ đẻ; bố, mẹ vợ hoặc chồng; vợ hoặc chồng) số lượng đối tượng đang quản lý 
- Số lượt phúng điếu khi từ trần được tính bằng 3% tổng số lượng đang quản lý</t>
  </si>
  <si>
    <t xml:space="preserve">Viếng, phúng điếu cán bộ và gia đình cán bộ (nguyên chức và đương chức) giữ chức vụ lãnh đạo từ cấp cục, vụ, viện, tương đương trở lên; các đồng chí là cán bộ chủ chốt của các tỉnh, thành phố lận cận </t>
  </si>
  <si>
    <r>
      <t xml:space="preserve">- Số lượng đối tượng đương chức là 520 đồng chí được tính bằng 8 chức danh chủ chốt x 13 tỉnh x 5 đối tượng (bố, mẹ đẻ; bố, mẹ vợ hoặc chồng; vợ hoặc chồng và </t>
    </r>
    <r>
      <rPr>
        <b/>
        <sz val="8"/>
        <rFont val="Times New Roman"/>
        <family val="1"/>
      </rPr>
      <t>cá nhân đồng chí</t>
    </r>
    <r>
      <rPr>
        <sz val="8"/>
        <rFont val="Times New Roman"/>
        <family val="1"/>
      </rPr>
      <t>).
- Đối tượng hưu trí là 1.040 đồng chí được tính bằng 2 lần đối tượng đương chức.
- Số lượt viếng, phúng điếu khi từ trần được tính bằng 2% tổng số lượng đang quản lý</t>
    </r>
  </si>
  <si>
    <t>TỔNG CỘNG (A+B)</t>
  </si>
  <si>
    <t xml:space="preserve">BẢNG SƠ KHẢO CHI CHẾ ĐỘ, CHÍNH SÁCH </t>
  </si>
  <si>
    <t>CHO ĐỐI TƯỢNG THUỘC DIỆN BAN THƯỜNG VỤ TỈNH ỦY QUẢN LÝ 
VÀ ĐỐI TƯỢNG CHÍNH SÁCH, CÓ CÔNG…..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</si>
</sst>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i/>
      <sz val="13.5"/>
      <name val="Times New Roman"/>
      <family val="1"/>
    </font>
    <font>
      <sz val="13"/>
      <name val="Times New Roman"/>
      <family val="1"/>
    </font>
    <font>
      <b/>
      <sz val="14"/>
      <name val="Times New Roman"/>
      <family val="1"/>
    </font>
    <font>
      <i/>
      <sz val="13"/>
      <name val="Times New Roman"/>
      <family val="1"/>
    </font>
    <font>
      <sz val="12"/>
      <name val="Times New Roman"/>
      <family val="1"/>
    </font>
    <font>
      <i/>
      <sz val="12"/>
      <name val="Times New Roman"/>
      <family val="1"/>
    </font>
    <font>
      <b/>
      <sz val="10"/>
      <name val="Times New Roman"/>
      <family val="1"/>
    </font>
    <font>
      <b/>
      <sz val="8"/>
      <name val="Times New Roman"/>
      <family val="1"/>
    </font>
    <font>
      <b/>
      <sz val="9"/>
      <name val="Times New Roman"/>
      <family val="1"/>
    </font>
    <font>
      <sz val="10"/>
      <name val="Times New Roman"/>
      <family val="1"/>
    </font>
    <font>
      <sz val="10"/>
      <color indexed="12"/>
      <name val="Times New Roman"/>
      <family val="1"/>
    </font>
    <font>
      <b/>
      <sz val="8"/>
      <color indexed="12"/>
      <name val="Times New Roman"/>
      <family val="1"/>
    </font>
    <font>
      <b/>
      <sz val="10"/>
      <color indexed="12"/>
      <name val="Times New Roman"/>
      <family val="1"/>
    </font>
    <font>
      <sz val="8"/>
      <color indexed="12"/>
      <name val="Times New Roman"/>
      <family val="1"/>
    </font>
    <font>
      <sz val="8"/>
      <name val="Times New Roman"/>
      <family val="1"/>
    </font>
    <font>
      <i/>
      <sz val="9"/>
      <name val="Times New Roman"/>
      <family val="1"/>
    </font>
    <font>
      <sz val="10"/>
      <color indexed="10"/>
      <name val="Times New Roman"/>
      <family val="1"/>
    </font>
    <font>
      <sz val="9"/>
      <name val="Times New Roman"/>
      <family val="1"/>
    </font>
    <font>
      <b/>
      <sz val="9"/>
      <color indexed="12"/>
      <name val="Times New Roman"/>
      <family val="1"/>
    </font>
    <font>
      <sz val="10"/>
      <color rgb="FFFF0000"/>
      <name val="Times New Roman"/>
      <family val="1"/>
    </font>
    <font>
      <sz val="8"/>
      <color rgb="FFFF0000"/>
      <name val="Times New Roman"/>
      <family val="1"/>
    </font>
    <font>
      <b/>
      <i/>
      <sz val="10"/>
      <name val="Times New Roman"/>
      <family val="1"/>
    </font>
    <font>
      <b/>
      <sz val="12"/>
      <name val="Times New Roman"/>
      <family val="1"/>
    </font>
    <font>
      <sz val="12"/>
      <color rgb="FFFF0000"/>
      <name val="Times New Roman"/>
      <family val="1"/>
    </font>
    <font>
      <b/>
      <i/>
      <u/>
      <sz val="12"/>
      <name val="Times New Roman"/>
      <family val="1"/>
    </font>
    <font>
      <sz val="11"/>
      <name val="Times New Roman"/>
      <family val="1"/>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21">
    <xf numFmtId="0" fontId="0" fillId="0" borderId="0" xfId="0"/>
    <xf numFmtId="0" fontId="2" fillId="0" borderId="0" xfId="0" applyFont="1" applyBorder="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alignment horizontal="center" vertical="center"/>
    </xf>
    <xf numFmtId="3" fontId="8" fillId="0" borderId="11"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left" vertical="center"/>
    </xf>
    <xf numFmtId="3" fontId="8" fillId="0" borderId="12"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3" fontId="7" fillId="2" borderId="11" xfId="0" applyNumberFormat="1" applyFont="1" applyFill="1" applyBorder="1" applyAlignment="1">
      <alignment horizontal="right" vertical="center" wrapText="1"/>
    </xf>
    <xf numFmtId="0" fontId="7" fillId="0" borderId="0" xfId="0" applyFont="1" applyAlignment="1">
      <alignment horizontal="center" vertical="center" wrapText="1"/>
    </xf>
    <xf numFmtId="0" fontId="7" fillId="0" borderId="11" xfId="0" applyFont="1" applyFill="1" applyBorder="1" applyAlignment="1">
      <alignment horizontal="center" vertical="center" wrapText="1"/>
    </xf>
    <xf numFmtId="0" fontId="9" fillId="0" borderId="11" xfId="0" applyFont="1" applyFill="1" applyBorder="1" applyAlignment="1">
      <alignment vertical="center"/>
    </xf>
    <xf numFmtId="0" fontId="7" fillId="0" borderId="11" xfId="0" applyFont="1" applyFill="1" applyBorder="1" applyAlignment="1">
      <alignment vertical="center" wrapText="1"/>
    </xf>
    <xf numFmtId="3" fontId="7" fillId="0" borderId="11" xfId="0" applyNumberFormat="1" applyFont="1" applyFill="1" applyBorder="1" applyAlignment="1">
      <alignment horizontal="right" vertical="center" wrapText="1"/>
    </xf>
    <xf numFmtId="0" fontId="7" fillId="0" borderId="11" xfId="0" quotePrefix="1" applyFont="1" applyFill="1" applyBorder="1" applyAlignment="1">
      <alignment horizontal="left" vertical="center" wrapText="1" indent="1"/>
    </xf>
    <xf numFmtId="0" fontId="7" fillId="0" borderId="11" xfId="0" applyFont="1" applyFill="1" applyBorder="1" applyAlignment="1">
      <alignment horizontal="left" vertical="center" wrapText="1" indent="1"/>
    </xf>
    <xf numFmtId="0" fontId="10" fillId="0" borderId="11" xfId="0" applyFont="1" applyFill="1" applyBorder="1" applyAlignment="1">
      <alignment horizontal="center" vertical="center" wrapText="1"/>
    </xf>
    <xf numFmtId="0" fontId="10" fillId="0" borderId="11" xfId="0" quotePrefix="1" applyFont="1" applyFill="1" applyBorder="1" applyAlignment="1">
      <alignment horizontal="left" vertical="center" wrapText="1" indent="3"/>
    </xf>
    <xf numFmtId="3" fontId="11" fillId="0" borderId="11" xfId="0" applyNumberFormat="1" applyFont="1" applyFill="1" applyBorder="1" applyAlignment="1">
      <alignment horizontal="right" vertical="center" wrapText="1"/>
    </xf>
    <xf numFmtId="3" fontId="12" fillId="0" borderId="11" xfId="0" applyNumberFormat="1" applyFont="1" applyBorder="1" applyAlignment="1">
      <alignment horizontal="center" vertical="center" wrapText="1"/>
    </xf>
    <xf numFmtId="3" fontId="10" fillId="0" borderId="11" xfId="0" applyNumberFormat="1" applyFont="1" applyFill="1" applyBorder="1" applyAlignment="1">
      <alignment horizontal="right" vertical="center" wrapText="1"/>
    </xf>
    <xf numFmtId="3" fontId="12" fillId="0" borderId="11" xfId="0" applyNumberFormat="1" applyFont="1" applyFill="1" applyBorder="1" applyAlignment="1">
      <alignment horizontal="center" vertical="center" wrapText="1"/>
    </xf>
    <xf numFmtId="0" fontId="14"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7" fillId="0" borderId="11" xfId="0" quotePrefix="1" applyFont="1" applyFill="1" applyBorder="1" applyAlignment="1">
      <alignment horizontal="left" vertical="center" wrapText="1"/>
    </xf>
    <xf numFmtId="3" fontId="10" fillId="2" borderId="11" xfId="0" applyNumberFormat="1" applyFont="1" applyFill="1" applyBorder="1" applyAlignment="1">
      <alignment horizontal="right" vertical="center" wrapText="1"/>
    </xf>
    <xf numFmtId="0" fontId="10" fillId="0" borderId="11" xfId="0" quotePrefix="1" applyFont="1" applyFill="1" applyBorder="1" applyAlignment="1">
      <alignment horizontal="left" vertical="center" wrapText="1" indent="1"/>
    </xf>
    <xf numFmtId="0" fontId="16" fillId="0" borderId="11" xfId="0" quotePrefix="1" applyFont="1" applyFill="1" applyBorder="1" applyAlignment="1">
      <alignment horizontal="left" vertical="center" wrapText="1" indent="2"/>
    </xf>
    <xf numFmtId="3" fontId="17" fillId="2" borderId="11" xfId="0" applyNumberFormat="1" applyFont="1" applyFill="1" applyBorder="1" applyAlignment="1">
      <alignment horizontal="right" vertical="center" wrapText="1"/>
    </xf>
    <xf numFmtId="0" fontId="13" fillId="0" borderId="12" xfId="0" applyFont="1" applyBorder="1" applyAlignment="1">
      <alignment horizontal="center" vertical="center" wrapText="1"/>
    </xf>
    <xf numFmtId="0" fontId="10" fillId="0" borderId="11" xfId="0" applyFont="1" applyFill="1" applyBorder="1" applyAlignment="1">
      <alignment horizontal="left" vertical="center" wrapText="1" indent="1"/>
    </xf>
    <xf numFmtId="0" fontId="7" fillId="0" borderId="11" xfId="0" applyFont="1" applyFill="1" applyBorder="1" applyAlignment="1">
      <alignment vertical="center"/>
    </xf>
    <xf numFmtId="3" fontId="7" fillId="0" borderId="11" xfId="0" applyNumberFormat="1" applyFont="1" applyFill="1" applyBorder="1" applyAlignment="1">
      <alignment vertical="center" wrapText="1"/>
    </xf>
    <xf numFmtId="0" fontId="11"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indent="1"/>
    </xf>
    <xf numFmtId="0" fontId="11" fillId="0" borderId="11" xfId="0" quotePrefix="1" applyFont="1" applyFill="1" applyBorder="1" applyAlignment="1">
      <alignment horizontal="left" vertical="center" wrapText="1" indent="1"/>
    </xf>
    <xf numFmtId="0" fontId="13" fillId="0" borderId="11" xfId="0" applyFont="1" applyFill="1" applyBorder="1" applyAlignment="1">
      <alignment horizontal="center" vertical="center" wrapText="1"/>
    </xf>
    <xf numFmtId="3" fontId="13" fillId="0" borderId="11" xfId="0" applyNumberFormat="1" applyFont="1" applyFill="1" applyBorder="1" applyAlignment="1">
      <alignment horizontal="right" vertical="center" wrapText="1"/>
    </xf>
    <xf numFmtId="3" fontId="7" fillId="0" borderId="11" xfId="0" applyNumberFormat="1" applyFont="1" applyBorder="1" applyAlignment="1">
      <alignment horizontal="right" vertical="center" wrapText="1"/>
    </xf>
    <xf numFmtId="0" fontId="10" fillId="0" borderId="11" xfId="0" applyFont="1" applyBorder="1" applyAlignment="1">
      <alignment horizontal="center" vertical="center" wrapText="1"/>
    </xf>
    <xf numFmtId="3" fontId="10" fillId="0" borderId="11" xfId="0" applyNumberFormat="1" applyFont="1" applyBorder="1" applyAlignment="1">
      <alignment vertical="center" wrapText="1"/>
    </xf>
    <xf numFmtId="0" fontId="5" fillId="0" borderId="0" xfId="0" applyFont="1" applyAlignment="1">
      <alignment vertical="center" wrapText="1"/>
    </xf>
    <xf numFmtId="0" fontId="7" fillId="0" borderId="11" xfId="0" applyFont="1" applyBorder="1" applyAlignment="1">
      <alignment horizontal="center" vertical="center" wrapText="1"/>
    </xf>
    <xf numFmtId="3" fontId="15" fillId="0" borderId="11" xfId="0" applyNumberFormat="1" applyFont="1" applyFill="1" applyBorder="1" applyAlignment="1">
      <alignment vertical="center" wrapText="1"/>
    </xf>
    <xf numFmtId="0" fontId="23" fillId="0" borderId="0" xfId="0" applyFont="1" applyAlignment="1">
      <alignment horizontal="center" vertical="center" wrapText="1"/>
    </xf>
    <xf numFmtId="3" fontId="7" fillId="0" borderId="11" xfId="0" applyNumberFormat="1" applyFont="1" applyBorder="1" applyAlignment="1">
      <alignment vertical="center" wrapText="1"/>
    </xf>
    <xf numFmtId="0" fontId="23" fillId="0" borderId="0" xfId="0" applyFont="1" applyAlignment="1">
      <alignment vertical="center" wrapText="1"/>
    </xf>
    <xf numFmtId="0" fontId="10" fillId="0" borderId="11" xfId="0" applyFont="1" applyBorder="1" applyAlignment="1">
      <alignment horizontal="left" vertical="center" wrapText="1" indent="1"/>
    </xf>
    <xf numFmtId="3" fontId="10" fillId="2" borderId="11" xfId="0" applyNumberFormat="1" applyFont="1" applyFill="1" applyBorder="1" applyAlignment="1">
      <alignment vertical="center" wrapText="1"/>
    </xf>
    <xf numFmtId="3" fontId="15" fillId="0" borderId="11" xfId="0" applyNumberFormat="1" applyFont="1" applyFill="1" applyBorder="1" applyAlignment="1">
      <alignment horizontal="center" vertical="center" wrapText="1"/>
    </xf>
    <xf numFmtId="3" fontId="10" fillId="0" borderId="11" xfId="0" applyNumberFormat="1" applyFont="1" applyFill="1" applyBorder="1" applyAlignment="1">
      <alignment vertical="center" wrapText="1"/>
    </xf>
    <xf numFmtId="0" fontId="15" fillId="0" borderId="11" xfId="0" applyFont="1" applyBorder="1" applyAlignment="1">
      <alignment horizontal="center" vertical="center" wrapText="1"/>
    </xf>
    <xf numFmtId="0" fontId="7" fillId="0" borderId="11" xfId="0" applyFont="1" applyBorder="1" applyAlignment="1">
      <alignment vertical="center" wrapText="1"/>
    </xf>
    <xf numFmtId="3" fontId="7" fillId="2" borderId="11" xfId="0" applyNumberFormat="1" applyFont="1" applyFill="1" applyBorder="1" applyAlignment="1">
      <alignment vertical="center" wrapText="1"/>
    </xf>
    <xf numFmtId="0" fontId="23" fillId="0" borderId="11" xfId="0" applyFont="1" applyBorder="1" applyAlignment="1">
      <alignment vertical="center" wrapText="1"/>
    </xf>
    <xf numFmtId="3" fontId="11" fillId="2" borderId="11" xfId="0" applyNumberFormat="1" applyFont="1" applyFill="1" applyBorder="1" applyAlignment="1">
      <alignment vertical="center" wrapText="1"/>
    </xf>
    <xf numFmtId="0" fontId="20" fillId="0" borderId="11" xfId="0" applyFont="1" applyBorder="1" applyAlignment="1">
      <alignment horizontal="center" vertical="center" wrapText="1"/>
    </xf>
    <xf numFmtId="0" fontId="20" fillId="0" borderId="11" xfId="0" applyFont="1" applyBorder="1" applyAlignment="1">
      <alignment horizontal="left" vertical="center" wrapText="1" indent="1"/>
    </xf>
    <xf numFmtId="3" fontId="20" fillId="0" borderId="11" xfId="0" applyNumberFormat="1" applyFont="1" applyBorder="1" applyAlignment="1">
      <alignment vertical="center" wrapText="1"/>
    </xf>
    <xf numFmtId="3" fontId="20" fillId="2" borderId="11" xfId="0" applyNumberFormat="1" applyFont="1" applyFill="1" applyBorder="1" applyAlignment="1">
      <alignment vertical="center" wrapText="1"/>
    </xf>
    <xf numFmtId="0" fontId="24" fillId="0" borderId="0" xfId="0" applyFont="1" applyAlignment="1">
      <alignment vertical="center" wrapText="1"/>
    </xf>
    <xf numFmtId="3" fontId="13" fillId="2" borderId="11" xfId="0" applyNumberFormat="1" applyFont="1" applyFill="1" applyBorder="1" applyAlignment="1">
      <alignment vertical="center" wrapText="1"/>
    </xf>
    <xf numFmtId="3" fontId="11" fillId="0" borderId="11" xfId="0" applyNumberFormat="1" applyFont="1" applyFill="1" applyBorder="1" applyAlignment="1">
      <alignment vertical="center" wrapText="1"/>
    </xf>
    <xf numFmtId="3" fontId="20" fillId="0" borderId="11" xfId="0" applyNumberFormat="1" applyFont="1" applyFill="1" applyBorder="1" applyAlignment="1">
      <alignment vertical="center" wrapText="1"/>
    </xf>
    <xf numFmtId="3" fontId="21" fillId="0" borderId="11" xfId="0" applyNumberFormat="1" applyFont="1" applyFill="1" applyBorder="1" applyAlignment="1">
      <alignment horizontal="center" vertical="center" wrapText="1"/>
    </xf>
    <xf numFmtId="0" fontId="15" fillId="0" borderId="11" xfId="0" quotePrefix="1" applyFont="1" applyBorder="1" applyAlignment="1">
      <alignment horizontal="center" vertical="center" wrapText="1"/>
    </xf>
    <xf numFmtId="0" fontId="23" fillId="0" borderId="11" xfId="0" applyFont="1" applyBorder="1" applyAlignment="1">
      <alignment horizontal="center" vertical="center" wrapText="1"/>
    </xf>
    <xf numFmtId="3" fontId="26" fillId="0" borderId="0" xfId="0" applyNumberFormat="1" applyFont="1" applyAlignment="1">
      <alignment vertical="center"/>
    </xf>
    <xf numFmtId="3" fontId="5" fillId="0" borderId="0" xfId="0" applyNumberFormat="1" applyFont="1" applyAlignment="1">
      <alignment vertical="center"/>
    </xf>
    <xf numFmtId="0" fontId="5" fillId="0" borderId="0" xfId="0" applyFont="1" applyAlignment="1">
      <alignment horizontal="center" vertical="center"/>
    </xf>
    <xf numFmtId="0" fontId="5" fillId="0" borderId="0" xfId="0" quotePrefix="1" applyFont="1" applyAlignment="1">
      <alignment vertical="center"/>
    </xf>
    <xf numFmtId="3" fontId="23" fillId="0" borderId="0" xfId="0" applyNumberFormat="1" applyFont="1" applyAlignment="1">
      <alignment vertical="center"/>
    </xf>
    <xf numFmtId="0" fontId="14" fillId="0" borderId="1" xfId="0" applyFont="1" applyBorder="1" applyAlignment="1">
      <alignment vertical="center" wrapText="1"/>
    </xf>
    <xf numFmtId="0" fontId="14" fillId="0" borderId="12" xfId="0" applyFont="1" applyBorder="1" applyAlignment="1">
      <alignment vertical="center" wrapText="1"/>
    </xf>
    <xf numFmtId="0" fontId="18" fillId="0" borderId="11" xfId="0" applyFont="1" applyBorder="1" applyAlignment="1">
      <alignment vertical="center" wrapText="1"/>
    </xf>
    <xf numFmtId="0" fontId="1" fillId="0" borderId="0" xfId="0" applyFont="1" applyAlignment="1">
      <alignment horizontal="right"/>
    </xf>
    <xf numFmtId="0" fontId="3" fillId="0" borderId="0" xfId="0" applyFont="1" applyAlignment="1">
      <alignment horizontal="center"/>
    </xf>
    <xf numFmtId="0" fontId="3" fillId="0" borderId="0" xfId="0" applyFont="1" applyAlignment="1">
      <alignment horizontal="center" wrapText="1"/>
    </xf>
    <xf numFmtId="0" fontId="4" fillId="0" borderId="0" xfId="0" quotePrefix="1" applyFont="1" applyAlignment="1">
      <alignment horizontal="center" vertical="center"/>
    </xf>
    <xf numFmtId="0" fontId="4" fillId="0" borderId="0" xfId="0" applyFont="1" applyAlignment="1">
      <alignment horizontal="center"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3" fontId="7" fillId="0" borderId="4" xfId="0" applyNumberFormat="1" applyFont="1" applyBorder="1" applyAlignment="1">
      <alignment horizontal="center" vertical="center" wrapText="1"/>
    </xf>
    <xf numFmtId="3" fontId="7" fillId="0" borderId="6"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12" xfId="0" applyNumberFormat="1" applyFont="1" applyBorder="1" applyAlignment="1">
      <alignment horizontal="center" vertical="center" wrapText="1"/>
    </xf>
    <xf numFmtId="3" fontId="8" fillId="0" borderId="9" xfId="0" applyNumberFormat="1" applyFont="1" applyBorder="1" applyAlignment="1">
      <alignment horizontal="center" vertical="center"/>
    </xf>
    <xf numFmtId="3" fontId="8" fillId="0" borderId="10" xfId="0" applyNumberFormat="1" applyFont="1" applyBorder="1" applyAlignment="1">
      <alignment horizontal="center" vertical="center"/>
    </xf>
    <xf numFmtId="3" fontId="7" fillId="0" borderId="11" xfId="0" applyNumberFormat="1" applyFont="1" applyBorder="1" applyAlignment="1">
      <alignment horizontal="center" vertical="center" wrapText="1"/>
    </xf>
    <xf numFmtId="3" fontId="7" fillId="0" borderId="11" xfId="0" applyNumberFormat="1" applyFont="1" applyBorder="1" applyAlignment="1">
      <alignment horizontal="center" vertical="center"/>
    </xf>
    <xf numFmtId="0" fontId="9" fillId="0" borderId="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2" xfId="0" applyFont="1" applyBorder="1" applyAlignment="1">
      <alignment horizontal="center" vertical="center" wrapText="1"/>
    </xf>
    <xf numFmtId="0" fontId="25" fillId="0" borderId="3" xfId="0" applyFont="1" applyBorder="1" applyAlignment="1">
      <alignment horizontal="left" vertical="center" wrapText="1"/>
    </xf>
    <xf numFmtId="0" fontId="25" fillId="0" borderId="3" xfId="0" applyFont="1" applyBorder="1" applyAlignment="1">
      <alignment horizontal="left" vertical="center"/>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left" vertical="center" wrapText="1"/>
    </xf>
    <xf numFmtId="3" fontId="15" fillId="0" borderId="1" xfId="0" applyNumberFormat="1" applyFont="1" applyFill="1" applyBorder="1" applyAlignment="1">
      <alignment horizontal="center" vertical="center" wrapText="1"/>
    </xf>
    <xf numFmtId="3" fontId="15" fillId="0" borderId="1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abSelected="1" workbookViewId="0">
      <selection activeCell="L60" sqref="L60"/>
    </sheetView>
  </sheetViews>
  <sheetFormatPr defaultColWidth="9" defaultRowHeight="15.5" x14ac:dyDescent="0.35"/>
  <cols>
    <col min="1" max="1" width="4.453125" style="72" bestFit="1" customWidth="1"/>
    <col min="2" max="2" width="37.453125" style="44" customWidth="1"/>
    <col min="3" max="3" width="5.453125" style="74" bestFit="1" customWidth="1"/>
    <col min="4" max="4" width="5.81640625" style="71" customWidth="1"/>
    <col min="5" max="5" width="6.7265625" style="71" customWidth="1"/>
    <col min="6" max="6" width="6.453125" style="70" customWidth="1"/>
    <col min="7" max="7" width="7.26953125" style="70" customWidth="1"/>
    <col min="8" max="8" width="11.453125" style="70" customWidth="1"/>
    <col min="9" max="9" width="22.81640625" style="2" customWidth="1"/>
    <col min="10" max="10" width="21.54296875" style="2" customWidth="1"/>
    <col min="11" max="250" width="9" style="2"/>
    <col min="251" max="251" width="4.453125" style="2" bestFit="1" customWidth="1"/>
    <col min="252" max="252" width="37.453125" style="2" customWidth="1"/>
    <col min="253" max="253" width="5.453125" style="2" bestFit="1" customWidth="1"/>
    <col min="254" max="254" width="5.81640625" style="2" customWidth="1"/>
    <col min="255" max="255" width="6.7265625" style="2" customWidth="1"/>
    <col min="256" max="259" width="0" style="2" hidden="1" customWidth="1"/>
    <col min="260" max="260" width="6.453125" style="2" customWidth="1"/>
    <col min="261" max="261" width="7.26953125" style="2" customWidth="1"/>
    <col min="262" max="262" width="11.453125" style="2" customWidth="1"/>
    <col min="263" max="263" width="22.81640625" style="2" customWidth="1"/>
    <col min="264" max="264" width="5.7265625" style="2" customWidth="1"/>
    <col min="265" max="265" width="11" style="2" customWidth="1"/>
    <col min="266" max="266" width="21.54296875" style="2" customWidth="1"/>
    <col min="267" max="506" width="9" style="2"/>
    <col min="507" max="507" width="4.453125" style="2" bestFit="1" customWidth="1"/>
    <col min="508" max="508" width="37.453125" style="2" customWidth="1"/>
    <col min="509" max="509" width="5.453125" style="2" bestFit="1" customWidth="1"/>
    <col min="510" max="510" width="5.81640625" style="2" customWidth="1"/>
    <col min="511" max="511" width="6.7265625" style="2" customWidth="1"/>
    <col min="512" max="515" width="0" style="2" hidden="1" customWidth="1"/>
    <col min="516" max="516" width="6.453125" style="2" customWidth="1"/>
    <col min="517" max="517" width="7.26953125" style="2" customWidth="1"/>
    <col min="518" max="518" width="11.453125" style="2" customWidth="1"/>
    <col min="519" max="519" width="22.81640625" style="2" customWidth="1"/>
    <col min="520" max="520" width="5.7265625" style="2" customWidth="1"/>
    <col min="521" max="521" width="11" style="2" customWidth="1"/>
    <col min="522" max="522" width="21.54296875" style="2" customWidth="1"/>
    <col min="523" max="762" width="9" style="2"/>
    <col min="763" max="763" width="4.453125" style="2" bestFit="1" customWidth="1"/>
    <col min="764" max="764" width="37.453125" style="2" customWidth="1"/>
    <col min="765" max="765" width="5.453125" style="2" bestFit="1" customWidth="1"/>
    <col min="766" max="766" width="5.81640625" style="2" customWidth="1"/>
    <col min="767" max="767" width="6.7265625" style="2" customWidth="1"/>
    <col min="768" max="771" width="0" style="2" hidden="1" customWidth="1"/>
    <col min="772" max="772" width="6.453125" style="2" customWidth="1"/>
    <col min="773" max="773" width="7.26953125" style="2" customWidth="1"/>
    <col min="774" max="774" width="11.453125" style="2" customWidth="1"/>
    <col min="775" max="775" width="22.81640625" style="2" customWidth="1"/>
    <col min="776" max="776" width="5.7265625" style="2" customWidth="1"/>
    <col min="777" max="777" width="11" style="2" customWidth="1"/>
    <col min="778" max="778" width="21.54296875" style="2" customWidth="1"/>
    <col min="779" max="1018" width="9" style="2"/>
    <col min="1019" max="1019" width="4.453125" style="2" bestFit="1" customWidth="1"/>
    <col min="1020" max="1020" width="37.453125" style="2" customWidth="1"/>
    <col min="1021" max="1021" width="5.453125" style="2" bestFit="1" customWidth="1"/>
    <col min="1022" max="1022" width="5.81640625" style="2" customWidth="1"/>
    <col min="1023" max="1023" width="6.7265625" style="2" customWidth="1"/>
    <col min="1024" max="1027" width="0" style="2" hidden="1" customWidth="1"/>
    <col min="1028" max="1028" width="6.453125" style="2" customWidth="1"/>
    <col min="1029" max="1029" width="7.26953125" style="2" customWidth="1"/>
    <col min="1030" max="1030" width="11.453125" style="2" customWidth="1"/>
    <col min="1031" max="1031" width="22.81640625" style="2" customWidth="1"/>
    <col min="1032" max="1032" width="5.7265625" style="2" customWidth="1"/>
    <col min="1033" max="1033" width="11" style="2" customWidth="1"/>
    <col min="1034" max="1034" width="21.54296875" style="2" customWidth="1"/>
    <col min="1035" max="1274" width="9" style="2"/>
    <col min="1275" max="1275" width="4.453125" style="2" bestFit="1" customWidth="1"/>
    <col min="1276" max="1276" width="37.453125" style="2" customWidth="1"/>
    <col min="1277" max="1277" width="5.453125" style="2" bestFit="1" customWidth="1"/>
    <col min="1278" max="1278" width="5.81640625" style="2" customWidth="1"/>
    <col min="1279" max="1279" width="6.7265625" style="2" customWidth="1"/>
    <col min="1280" max="1283" width="0" style="2" hidden="1" customWidth="1"/>
    <col min="1284" max="1284" width="6.453125" style="2" customWidth="1"/>
    <col min="1285" max="1285" width="7.26953125" style="2" customWidth="1"/>
    <col min="1286" max="1286" width="11.453125" style="2" customWidth="1"/>
    <col min="1287" max="1287" width="22.81640625" style="2" customWidth="1"/>
    <col min="1288" max="1288" width="5.7265625" style="2" customWidth="1"/>
    <col min="1289" max="1289" width="11" style="2" customWidth="1"/>
    <col min="1290" max="1290" width="21.54296875" style="2" customWidth="1"/>
    <col min="1291" max="1530" width="9" style="2"/>
    <col min="1531" max="1531" width="4.453125" style="2" bestFit="1" customWidth="1"/>
    <col min="1532" max="1532" width="37.453125" style="2" customWidth="1"/>
    <col min="1533" max="1533" width="5.453125" style="2" bestFit="1" customWidth="1"/>
    <col min="1534" max="1534" width="5.81640625" style="2" customWidth="1"/>
    <col min="1535" max="1535" width="6.7265625" style="2" customWidth="1"/>
    <col min="1536" max="1539" width="0" style="2" hidden="1" customWidth="1"/>
    <col min="1540" max="1540" width="6.453125" style="2" customWidth="1"/>
    <col min="1541" max="1541" width="7.26953125" style="2" customWidth="1"/>
    <col min="1542" max="1542" width="11.453125" style="2" customWidth="1"/>
    <col min="1543" max="1543" width="22.81640625" style="2" customWidth="1"/>
    <col min="1544" max="1544" width="5.7265625" style="2" customWidth="1"/>
    <col min="1545" max="1545" width="11" style="2" customWidth="1"/>
    <col min="1546" max="1546" width="21.54296875" style="2" customWidth="1"/>
    <col min="1547" max="1786" width="9" style="2"/>
    <col min="1787" max="1787" width="4.453125" style="2" bestFit="1" customWidth="1"/>
    <col min="1788" max="1788" width="37.453125" style="2" customWidth="1"/>
    <col min="1789" max="1789" width="5.453125" style="2" bestFit="1" customWidth="1"/>
    <col min="1790" max="1790" width="5.81640625" style="2" customWidth="1"/>
    <col min="1791" max="1791" width="6.7265625" style="2" customWidth="1"/>
    <col min="1792" max="1795" width="0" style="2" hidden="1" customWidth="1"/>
    <col min="1796" max="1796" width="6.453125" style="2" customWidth="1"/>
    <col min="1797" max="1797" width="7.26953125" style="2" customWidth="1"/>
    <col min="1798" max="1798" width="11.453125" style="2" customWidth="1"/>
    <col min="1799" max="1799" width="22.81640625" style="2" customWidth="1"/>
    <col min="1800" max="1800" width="5.7265625" style="2" customWidth="1"/>
    <col min="1801" max="1801" width="11" style="2" customWidth="1"/>
    <col min="1802" max="1802" width="21.54296875" style="2" customWidth="1"/>
    <col min="1803" max="2042" width="9" style="2"/>
    <col min="2043" max="2043" width="4.453125" style="2" bestFit="1" customWidth="1"/>
    <col min="2044" max="2044" width="37.453125" style="2" customWidth="1"/>
    <col min="2045" max="2045" width="5.453125" style="2" bestFit="1" customWidth="1"/>
    <col min="2046" max="2046" width="5.81640625" style="2" customWidth="1"/>
    <col min="2047" max="2047" width="6.7265625" style="2" customWidth="1"/>
    <col min="2048" max="2051" width="0" style="2" hidden="1" customWidth="1"/>
    <col min="2052" max="2052" width="6.453125" style="2" customWidth="1"/>
    <col min="2053" max="2053" width="7.26953125" style="2" customWidth="1"/>
    <col min="2054" max="2054" width="11.453125" style="2" customWidth="1"/>
    <col min="2055" max="2055" width="22.81640625" style="2" customWidth="1"/>
    <col min="2056" max="2056" width="5.7265625" style="2" customWidth="1"/>
    <col min="2057" max="2057" width="11" style="2" customWidth="1"/>
    <col min="2058" max="2058" width="21.54296875" style="2" customWidth="1"/>
    <col min="2059" max="2298" width="9" style="2"/>
    <col min="2299" max="2299" width="4.453125" style="2" bestFit="1" customWidth="1"/>
    <col min="2300" max="2300" width="37.453125" style="2" customWidth="1"/>
    <col min="2301" max="2301" width="5.453125" style="2" bestFit="1" customWidth="1"/>
    <col min="2302" max="2302" width="5.81640625" style="2" customWidth="1"/>
    <col min="2303" max="2303" width="6.7265625" style="2" customWidth="1"/>
    <col min="2304" max="2307" width="0" style="2" hidden="1" customWidth="1"/>
    <col min="2308" max="2308" width="6.453125" style="2" customWidth="1"/>
    <col min="2309" max="2309" width="7.26953125" style="2" customWidth="1"/>
    <col min="2310" max="2310" width="11.453125" style="2" customWidth="1"/>
    <col min="2311" max="2311" width="22.81640625" style="2" customWidth="1"/>
    <col min="2312" max="2312" width="5.7265625" style="2" customWidth="1"/>
    <col min="2313" max="2313" width="11" style="2" customWidth="1"/>
    <col min="2314" max="2314" width="21.54296875" style="2" customWidth="1"/>
    <col min="2315" max="2554" width="9" style="2"/>
    <col min="2555" max="2555" width="4.453125" style="2" bestFit="1" customWidth="1"/>
    <col min="2556" max="2556" width="37.453125" style="2" customWidth="1"/>
    <col min="2557" max="2557" width="5.453125" style="2" bestFit="1" customWidth="1"/>
    <col min="2558" max="2558" width="5.81640625" style="2" customWidth="1"/>
    <col min="2559" max="2559" width="6.7265625" style="2" customWidth="1"/>
    <col min="2560" max="2563" width="0" style="2" hidden="1" customWidth="1"/>
    <col min="2564" max="2564" width="6.453125" style="2" customWidth="1"/>
    <col min="2565" max="2565" width="7.26953125" style="2" customWidth="1"/>
    <col min="2566" max="2566" width="11.453125" style="2" customWidth="1"/>
    <col min="2567" max="2567" width="22.81640625" style="2" customWidth="1"/>
    <col min="2568" max="2568" width="5.7265625" style="2" customWidth="1"/>
    <col min="2569" max="2569" width="11" style="2" customWidth="1"/>
    <col min="2570" max="2570" width="21.54296875" style="2" customWidth="1"/>
    <col min="2571" max="2810" width="9" style="2"/>
    <col min="2811" max="2811" width="4.453125" style="2" bestFit="1" customWidth="1"/>
    <col min="2812" max="2812" width="37.453125" style="2" customWidth="1"/>
    <col min="2813" max="2813" width="5.453125" style="2" bestFit="1" customWidth="1"/>
    <col min="2814" max="2814" width="5.81640625" style="2" customWidth="1"/>
    <col min="2815" max="2815" width="6.7265625" style="2" customWidth="1"/>
    <col min="2816" max="2819" width="0" style="2" hidden="1" customWidth="1"/>
    <col min="2820" max="2820" width="6.453125" style="2" customWidth="1"/>
    <col min="2821" max="2821" width="7.26953125" style="2" customWidth="1"/>
    <col min="2822" max="2822" width="11.453125" style="2" customWidth="1"/>
    <col min="2823" max="2823" width="22.81640625" style="2" customWidth="1"/>
    <col min="2824" max="2824" width="5.7265625" style="2" customWidth="1"/>
    <col min="2825" max="2825" width="11" style="2" customWidth="1"/>
    <col min="2826" max="2826" width="21.54296875" style="2" customWidth="1"/>
    <col min="2827" max="3066" width="9" style="2"/>
    <col min="3067" max="3067" width="4.453125" style="2" bestFit="1" customWidth="1"/>
    <col min="3068" max="3068" width="37.453125" style="2" customWidth="1"/>
    <col min="3069" max="3069" width="5.453125" style="2" bestFit="1" customWidth="1"/>
    <col min="3070" max="3070" width="5.81640625" style="2" customWidth="1"/>
    <col min="3071" max="3071" width="6.7265625" style="2" customWidth="1"/>
    <col min="3072" max="3075" width="0" style="2" hidden="1" customWidth="1"/>
    <col min="3076" max="3076" width="6.453125" style="2" customWidth="1"/>
    <col min="3077" max="3077" width="7.26953125" style="2" customWidth="1"/>
    <col min="3078" max="3078" width="11.453125" style="2" customWidth="1"/>
    <col min="3079" max="3079" width="22.81640625" style="2" customWidth="1"/>
    <col min="3080" max="3080" width="5.7265625" style="2" customWidth="1"/>
    <col min="3081" max="3081" width="11" style="2" customWidth="1"/>
    <col min="3082" max="3082" width="21.54296875" style="2" customWidth="1"/>
    <col min="3083" max="3322" width="9" style="2"/>
    <col min="3323" max="3323" width="4.453125" style="2" bestFit="1" customWidth="1"/>
    <col min="3324" max="3324" width="37.453125" style="2" customWidth="1"/>
    <col min="3325" max="3325" width="5.453125" style="2" bestFit="1" customWidth="1"/>
    <col min="3326" max="3326" width="5.81640625" style="2" customWidth="1"/>
    <col min="3327" max="3327" width="6.7265625" style="2" customWidth="1"/>
    <col min="3328" max="3331" width="0" style="2" hidden="1" customWidth="1"/>
    <col min="3332" max="3332" width="6.453125" style="2" customWidth="1"/>
    <col min="3333" max="3333" width="7.26953125" style="2" customWidth="1"/>
    <col min="3334" max="3334" width="11.453125" style="2" customWidth="1"/>
    <col min="3335" max="3335" width="22.81640625" style="2" customWidth="1"/>
    <col min="3336" max="3336" width="5.7265625" style="2" customWidth="1"/>
    <col min="3337" max="3337" width="11" style="2" customWidth="1"/>
    <col min="3338" max="3338" width="21.54296875" style="2" customWidth="1"/>
    <col min="3339" max="3578" width="9" style="2"/>
    <col min="3579" max="3579" width="4.453125" style="2" bestFit="1" customWidth="1"/>
    <col min="3580" max="3580" width="37.453125" style="2" customWidth="1"/>
    <col min="3581" max="3581" width="5.453125" style="2" bestFit="1" customWidth="1"/>
    <col min="3582" max="3582" width="5.81640625" style="2" customWidth="1"/>
    <col min="3583" max="3583" width="6.7265625" style="2" customWidth="1"/>
    <col min="3584" max="3587" width="0" style="2" hidden="1" customWidth="1"/>
    <col min="3588" max="3588" width="6.453125" style="2" customWidth="1"/>
    <col min="3589" max="3589" width="7.26953125" style="2" customWidth="1"/>
    <col min="3590" max="3590" width="11.453125" style="2" customWidth="1"/>
    <col min="3591" max="3591" width="22.81640625" style="2" customWidth="1"/>
    <col min="3592" max="3592" width="5.7265625" style="2" customWidth="1"/>
    <col min="3593" max="3593" width="11" style="2" customWidth="1"/>
    <col min="3594" max="3594" width="21.54296875" style="2" customWidth="1"/>
    <col min="3595" max="3834" width="9" style="2"/>
    <col min="3835" max="3835" width="4.453125" style="2" bestFit="1" customWidth="1"/>
    <col min="3836" max="3836" width="37.453125" style="2" customWidth="1"/>
    <col min="3837" max="3837" width="5.453125" style="2" bestFit="1" customWidth="1"/>
    <col min="3838" max="3838" width="5.81640625" style="2" customWidth="1"/>
    <col min="3839" max="3839" width="6.7265625" style="2" customWidth="1"/>
    <col min="3840" max="3843" width="0" style="2" hidden="1" customWidth="1"/>
    <col min="3844" max="3844" width="6.453125" style="2" customWidth="1"/>
    <col min="3845" max="3845" width="7.26953125" style="2" customWidth="1"/>
    <col min="3846" max="3846" width="11.453125" style="2" customWidth="1"/>
    <col min="3847" max="3847" width="22.81640625" style="2" customWidth="1"/>
    <col min="3848" max="3848" width="5.7265625" style="2" customWidth="1"/>
    <col min="3849" max="3849" width="11" style="2" customWidth="1"/>
    <col min="3850" max="3850" width="21.54296875" style="2" customWidth="1"/>
    <col min="3851" max="4090" width="9" style="2"/>
    <col min="4091" max="4091" width="4.453125" style="2" bestFit="1" customWidth="1"/>
    <col min="4092" max="4092" width="37.453125" style="2" customWidth="1"/>
    <col min="4093" max="4093" width="5.453125" style="2" bestFit="1" customWidth="1"/>
    <col min="4094" max="4094" width="5.81640625" style="2" customWidth="1"/>
    <col min="4095" max="4095" width="6.7265625" style="2" customWidth="1"/>
    <col min="4096" max="4099" width="0" style="2" hidden="1" customWidth="1"/>
    <col min="4100" max="4100" width="6.453125" style="2" customWidth="1"/>
    <col min="4101" max="4101" width="7.26953125" style="2" customWidth="1"/>
    <col min="4102" max="4102" width="11.453125" style="2" customWidth="1"/>
    <col min="4103" max="4103" width="22.81640625" style="2" customWidth="1"/>
    <col min="4104" max="4104" width="5.7265625" style="2" customWidth="1"/>
    <col min="4105" max="4105" width="11" style="2" customWidth="1"/>
    <col min="4106" max="4106" width="21.54296875" style="2" customWidth="1"/>
    <col min="4107" max="4346" width="9" style="2"/>
    <col min="4347" max="4347" width="4.453125" style="2" bestFit="1" customWidth="1"/>
    <col min="4348" max="4348" width="37.453125" style="2" customWidth="1"/>
    <col min="4349" max="4349" width="5.453125" style="2" bestFit="1" customWidth="1"/>
    <col min="4350" max="4350" width="5.81640625" style="2" customWidth="1"/>
    <col min="4351" max="4351" width="6.7265625" style="2" customWidth="1"/>
    <col min="4352" max="4355" width="0" style="2" hidden="1" customWidth="1"/>
    <col min="4356" max="4356" width="6.453125" style="2" customWidth="1"/>
    <col min="4357" max="4357" width="7.26953125" style="2" customWidth="1"/>
    <col min="4358" max="4358" width="11.453125" style="2" customWidth="1"/>
    <col min="4359" max="4359" width="22.81640625" style="2" customWidth="1"/>
    <col min="4360" max="4360" width="5.7265625" style="2" customWidth="1"/>
    <col min="4361" max="4361" width="11" style="2" customWidth="1"/>
    <col min="4362" max="4362" width="21.54296875" style="2" customWidth="1"/>
    <col min="4363" max="4602" width="9" style="2"/>
    <col min="4603" max="4603" width="4.453125" style="2" bestFit="1" customWidth="1"/>
    <col min="4604" max="4604" width="37.453125" style="2" customWidth="1"/>
    <col min="4605" max="4605" width="5.453125" style="2" bestFit="1" customWidth="1"/>
    <col min="4606" max="4606" width="5.81640625" style="2" customWidth="1"/>
    <col min="4607" max="4607" width="6.7265625" style="2" customWidth="1"/>
    <col min="4608" max="4611" width="0" style="2" hidden="1" customWidth="1"/>
    <col min="4612" max="4612" width="6.453125" style="2" customWidth="1"/>
    <col min="4613" max="4613" width="7.26953125" style="2" customWidth="1"/>
    <col min="4614" max="4614" width="11.453125" style="2" customWidth="1"/>
    <col min="4615" max="4615" width="22.81640625" style="2" customWidth="1"/>
    <col min="4616" max="4616" width="5.7265625" style="2" customWidth="1"/>
    <col min="4617" max="4617" width="11" style="2" customWidth="1"/>
    <col min="4618" max="4618" width="21.54296875" style="2" customWidth="1"/>
    <col min="4619" max="4858" width="9" style="2"/>
    <col min="4859" max="4859" width="4.453125" style="2" bestFit="1" customWidth="1"/>
    <col min="4860" max="4860" width="37.453125" style="2" customWidth="1"/>
    <col min="4861" max="4861" width="5.453125" style="2" bestFit="1" customWidth="1"/>
    <col min="4862" max="4862" width="5.81640625" style="2" customWidth="1"/>
    <col min="4863" max="4863" width="6.7265625" style="2" customWidth="1"/>
    <col min="4864" max="4867" width="0" style="2" hidden="1" customWidth="1"/>
    <col min="4868" max="4868" width="6.453125" style="2" customWidth="1"/>
    <col min="4869" max="4869" width="7.26953125" style="2" customWidth="1"/>
    <col min="4870" max="4870" width="11.453125" style="2" customWidth="1"/>
    <col min="4871" max="4871" width="22.81640625" style="2" customWidth="1"/>
    <col min="4872" max="4872" width="5.7265625" style="2" customWidth="1"/>
    <col min="4873" max="4873" width="11" style="2" customWidth="1"/>
    <col min="4874" max="4874" width="21.54296875" style="2" customWidth="1"/>
    <col min="4875" max="5114" width="9" style="2"/>
    <col min="5115" max="5115" width="4.453125" style="2" bestFit="1" customWidth="1"/>
    <col min="5116" max="5116" width="37.453125" style="2" customWidth="1"/>
    <col min="5117" max="5117" width="5.453125" style="2" bestFit="1" customWidth="1"/>
    <col min="5118" max="5118" width="5.81640625" style="2" customWidth="1"/>
    <col min="5119" max="5119" width="6.7265625" style="2" customWidth="1"/>
    <col min="5120" max="5123" width="0" style="2" hidden="1" customWidth="1"/>
    <col min="5124" max="5124" width="6.453125" style="2" customWidth="1"/>
    <col min="5125" max="5125" width="7.26953125" style="2" customWidth="1"/>
    <col min="5126" max="5126" width="11.453125" style="2" customWidth="1"/>
    <col min="5127" max="5127" width="22.81640625" style="2" customWidth="1"/>
    <col min="5128" max="5128" width="5.7265625" style="2" customWidth="1"/>
    <col min="5129" max="5129" width="11" style="2" customWidth="1"/>
    <col min="5130" max="5130" width="21.54296875" style="2" customWidth="1"/>
    <col min="5131" max="5370" width="9" style="2"/>
    <col min="5371" max="5371" width="4.453125" style="2" bestFit="1" customWidth="1"/>
    <col min="5372" max="5372" width="37.453125" style="2" customWidth="1"/>
    <col min="5373" max="5373" width="5.453125" style="2" bestFit="1" customWidth="1"/>
    <col min="5374" max="5374" width="5.81640625" style="2" customWidth="1"/>
    <col min="5375" max="5375" width="6.7265625" style="2" customWidth="1"/>
    <col min="5376" max="5379" width="0" style="2" hidden="1" customWidth="1"/>
    <col min="5380" max="5380" width="6.453125" style="2" customWidth="1"/>
    <col min="5381" max="5381" width="7.26953125" style="2" customWidth="1"/>
    <col min="5382" max="5382" width="11.453125" style="2" customWidth="1"/>
    <col min="5383" max="5383" width="22.81640625" style="2" customWidth="1"/>
    <col min="5384" max="5384" width="5.7265625" style="2" customWidth="1"/>
    <col min="5385" max="5385" width="11" style="2" customWidth="1"/>
    <col min="5386" max="5386" width="21.54296875" style="2" customWidth="1"/>
    <col min="5387" max="5626" width="9" style="2"/>
    <col min="5627" max="5627" width="4.453125" style="2" bestFit="1" customWidth="1"/>
    <col min="5628" max="5628" width="37.453125" style="2" customWidth="1"/>
    <col min="5629" max="5629" width="5.453125" style="2" bestFit="1" customWidth="1"/>
    <col min="5630" max="5630" width="5.81640625" style="2" customWidth="1"/>
    <col min="5631" max="5631" width="6.7265625" style="2" customWidth="1"/>
    <col min="5632" max="5635" width="0" style="2" hidden="1" customWidth="1"/>
    <col min="5636" max="5636" width="6.453125" style="2" customWidth="1"/>
    <col min="5637" max="5637" width="7.26953125" style="2" customWidth="1"/>
    <col min="5638" max="5638" width="11.453125" style="2" customWidth="1"/>
    <col min="5639" max="5639" width="22.81640625" style="2" customWidth="1"/>
    <col min="5640" max="5640" width="5.7265625" style="2" customWidth="1"/>
    <col min="5641" max="5641" width="11" style="2" customWidth="1"/>
    <col min="5642" max="5642" width="21.54296875" style="2" customWidth="1"/>
    <col min="5643" max="5882" width="9" style="2"/>
    <col min="5883" max="5883" width="4.453125" style="2" bestFit="1" customWidth="1"/>
    <col min="5884" max="5884" width="37.453125" style="2" customWidth="1"/>
    <col min="5885" max="5885" width="5.453125" style="2" bestFit="1" customWidth="1"/>
    <col min="5886" max="5886" width="5.81640625" style="2" customWidth="1"/>
    <col min="5887" max="5887" width="6.7265625" style="2" customWidth="1"/>
    <col min="5888" max="5891" width="0" style="2" hidden="1" customWidth="1"/>
    <col min="5892" max="5892" width="6.453125" style="2" customWidth="1"/>
    <col min="5893" max="5893" width="7.26953125" style="2" customWidth="1"/>
    <col min="5894" max="5894" width="11.453125" style="2" customWidth="1"/>
    <col min="5895" max="5895" width="22.81640625" style="2" customWidth="1"/>
    <col min="5896" max="5896" width="5.7265625" style="2" customWidth="1"/>
    <col min="5897" max="5897" width="11" style="2" customWidth="1"/>
    <col min="5898" max="5898" width="21.54296875" style="2" customWidth="1"/>
    <col min="5899" max="6138" width="9" style="2"/>
    <col min="6139" max="6139" width="4.453125" style="2" bestFit="1" customWidth="1"/>
    <col min="6140" max="6140" width="37.453125" style="2" customWidth="1"/>
    <col min="6141" max="6141" width="5.453125" style="2" bestFit="1" customWidth="1"/>
    <col min="6142" max="6142" width="5.81640625" style="2" customWidth="1"/>
    <col min="6143" max="6143" width="6.7265625" style="2" customWidth="1"/>
    <col min="6144" max="6147" width="0" style="2" hidden="1" customWidth="1"/>
    <col min="6148" max="6148" width="6.453125" style="2" customWidth="1"/>
    <col min="6149" max="6149" width="7.26953125" style="2" customWidth="1"/>
    <col min="6150" max="6150" width="11.453125" style="2" customWidth="1"/>
    <col min="6151" max="6151" width="22.81640625" style="2" customWidth="1"/>
    <col min="6152" max="6152" width="5.7265625" style="2" customWidth="1"/>
    <col min="6153" max="6153" width="11" style="2" customWidth="1"/>
    <col min="6154" max="6154" width="21.54296875" style="2" customWidth="1"/>
    <col min="6155" max="6394" width="9" style="2"/>
    <col min="6395" max="6395" width="4.453125" style="2" bestFit="1" customWidth="1"/>
    <col min="6396" max="6396" width="37.453125" style="2" customWidth="1"/>
    <col min="6397" max="6397" width="5.453125" style="2" bestFit="1" customWidth="1"/>
    <col min="6398" max="6398" width="5.81640625" style="2" customWidth="1"/>
    <col min="6399" max="6399" width="6.7265625" style="2" customWidth="1"/>
    <col min="6400" max="6403" width="0" style="2" hidden="1" customWidth="1"/>
    <col min="6404" max="6404" width="6.453125" style="2" customWidth="1"/>
    <col min="6405" max="6405" width="7.26953125" style="2" customWidth="1"/>
    <col min="6406" max="6406" width="11.453125" style="2" customWidth="1"/>
    <col min="6407" max="6407" width="22.81640625" style="2" customWidth="1"/>
    <col min="6408" max="6408" width="5.7265625" style="2" customWidth="1"/>
    <col min="6409" max="6409" width="11" style="2" customWidth="1"/>
    <col min="6410" max="6410" width="21.54296875" style="2" customWidth="1"/>
    <col min="6411" max="6650" width="9" style="2"/>
    <col min="6651" max="6651" width="4.453125" style="2" bestFit="1" customWidth="1"/>
    <col min="6652" max="6652" width="37.453125" style="2" customWidth="1"/>
    <col min="6653" max="6653" width="5.453125" style="2" bestFit="1" customWidth="1"/>
    <col min="6654" max="6654" width="5.81640625" style="2" customWidth="1"/>
    <col min="6655" max="6655" width="6.7265625" style="2" customWidth="1"/>
    <col min="6656" max="6659" width="0" style="2" hidden="1" customWidth="1"/>
    <col min="6660" max="6660" width="6.453125" style="2" customWidth="1"/>
    <col min="6661" max="6661" width="7.26953125" style="2" customWidth="1"/>
    <col min="6662" max="6662" width="11.453125" style="2" customWidth="1"/>
    <col min="6663" max="6663" width="22.81640625" style="2" customWidth="1"/>
    <col min="6664" max="6664" width="5.7265625" style="2" customWidth="1"/>
    <col min="6665" max="6665" width="11" style="2" customWidth="1"/>
    <col min="6666" max="6666" width="21.54296875" style="2" customWidth="1"/>
    <col min="6667" max="6906" width="9" style="2"/>
    <col min="6907" max="6907" width="4.453125" style="2" bestFit="1" customWidth="1"/>
    <col min="6908" max="6908" width="37.453125" style="2" customWidth="1"/>
    <col min="6909" max="6909" width="5.453125" style="2" bestFit="1" customWidth="1"/>
    <col min="6910" max="6910" width="5.81640625" style="2" customWidth="1"/>
    <col min="6911" max="6911" width="6.7265625" style="2" customWidth="1"/>
    <col min="6912" max="6915" width="0" style="2" hidden="1" customWidth="1"/>
    <col min="6916" max="6916" width="6.453125" style="2" customWidth="1"/>
    <col min="6917" max="6917" width="7.26953125" style="2" customWidth="1"/>
    <col min="6918" max="6918" width="11.453125" style="2" customWidth="1"/>
    <col min="6919" max="6919" width="22.81640625" style="2" customWidth="1"/>
    <col min="6920" max="6920" width="5.7265625" style="2" customWidth="1"/>
    <col min="6921" max="6921" width="11" style="2" customWidth="1"/>
    <col min="6922" max="6922" width="21.54296875" style="2" customWidth="1"/>
    <col min="6923" max="7162" width="9" style="2"/>
    <col min="7163" max="7163" width="4.453125" style="2" bestFit="1" customWidth="1"/>
    <col min="7164" max="7164" width="37.453125" style="2" customWidth="1"/>
    <col min="7165" max="7165" width="5.453125" style="2" bestFit="1" customWidth="1"/>
    <col min="7166" max="7166" width="5.81640625" style="2" customWidth="1"/>
    <col min="7167" max="7167" width="6.7265625" style="2" customWidth="1"/>
    <col min="7168" max="7171" width="0" style="2" hidden="1" customWidth="1"/>
    <col min="7172" max="7172" width="6.453125" style="2" customWidth="1"/>
    <col min="7173" max="7173" width="7.26953125" style="2" customWidth="1"/>
    <col min="7174" max="7174" width="11.453125" style="2" customWidth="1"/>
    <col min="7175" max="7175" width="22.81640625" style="2" customWidth="1"/>
    <col min="7176" max="7176" width="5.7265625" style="2" customWidth="1"/>
    <col min="7177" max="7177" width="11" style="2" customWidth="1"/>
    <col min="7178" max="7178" width="21.54296875" style="2" customWidth="1"/>
    <col min="7179" max="7418" width="9" style="2"/>
    <col min="7419" max="7419" width="4.453125" style="2" bestFit="1" customWidth="1"/>
    <col min="7420" max="7420" width="37.453125" style="2" customWidth="1"/>
    <col min="7421" max="7421" width="5.453125" style="2" bestFit="1" customWidth="1"/>
    <col min="7422" max="7422" width="5.81640625" style="2" customWidth="1"/>
    <col min="7423" max="7423" width="6.7265625" style="2" customWidth="1"/>
    <col min="7424" max="7427" width="0" style="2" hidden="1" customWidth="1"/>
    <col min="7428" max="7428" width="6.453125" style="2" customWidth="1"/>
    <col min="7429" max="7429" width="7.26953125" style="2" customWidth="1"/>
    <col min="7430" max="7430" width="11.453125" style="2" customWidth="1"/>
    <col min="7431" max="7431" width="22.81640625" style="2" customWidth="1"/>
    <col min="7432" max="7432" width="5.7265625" style="2" customWidth="1"/>
    <col min="7433" max="7433" width="11" style="2" customWidth="1"/>
    <col min="7434" max="7434" width="21.54296875" style="2" customWidth="1"/>
    <col min="7435" max="7674" width="9" style="2"/>
    <col min="7675" max="7675" width="4.453125" style="2" bestFit="1" customWidth="1"/>
    <col min="7676" max="7676" width="37.453125" style="2" customWidth="1"/>
    <col min="7677" max="7677" width="5.453125" style="2" bestFit="1" customWidth="1"/>
    <col min="7678" max="7678" width="5.81640625" style="2" customWidth="1"/>
    <col min="7679" max="7679" width="6.7265625" style="2" customWidth="1"/>
    <col min="7680" max="7683" width="0" style="2" hidden="1" customWidth="1"/>
    <col min="7684" max="7684" width="6.453125" style="2" customWidth="1"/>
    <col min="7685" max="7685" width="7.26953125" style="2" customWidth="1"/>
    <col min="7686" max="7686" width="11.453125" style="2" customWidth="1"/>
    <col min="7687" max="7687" width="22.81640625" style="2" customWidth="1"/>
    <col min="7688" max="7688" width="5.7265625" style="2" customWidth="1"/>
    <col min="7689" max="7689" width="11" style="2" customWidth="1"/>
    <col min="7690" max="7690" width="21.54296875" style="2" customWidth="1"/>
    <col min="7691" max="7930" width="9" style="2"/>
    <col min="7931" max="7931" width="4.453125" style="2" bestFit="1" customWidth="1"/>
    <col min="7932" max="7932" width="37.453125" style="2" customWidth="1"/>
    <col min="7933" max="7933" width="5.453125" style="2" bestFit="1" customWidth="1"/>
    <col min="7934" max="7934" width="5.81640625" style="2" customWidth="1"/>
    <col min="7935" max="7935" width="6.7265625" style="2" customWidth="1"/>
    <col min="7936" max="7939" width="0" style="2" hidden="1" customWidth="1"/>
    <col min="7940" max="7940" width="6.453125" style="2" customWidth="1"/>
    <col min="7941" max="7941" width="7.26953125" style="2" customWidth="1"/>
    <col min="7942" max="7942" width="11.453125" style="2" customWidth="1"/>
    <col min="7943" max="7943" width="22.81640625" style="2" customWidth="1"/>
    <col min="7944" max="7944" width="5.7265625" style="2" customWidth="1"/>
    <col min="7945" max="7945" width="11" style="2" customWidth="1"/>
    <col min="7946" max="7946" width="21.54296875" style="2" customWidth="1"/>
    <col min="7947" max="8186" width="9" style="2"/>
    <col min="8187" max="8187" width="4.453125" style="2" bestFit="1" customWidth="1"/>
    <col min="8188" max="8188" width="37.453125" style="2" customWidth="1"/>
    <col min="8189" max="8189" width="5.453125" style="2" bestFit="1" customWidth="1"/>
    <col min="8190" max="8190" width="5.81640625" style="2" customWidth="1"/>
    <col min="8191" max="8191" width="6.7265625" style="2" customWidth="1"/>
    <col min="8192" max="8195" width="0" style="2" hidden="1" customWidth="1"/>
    <col min="8196" max="8196" width="6.453125" style="2" customWidth="1"/>
    <col min="8197" max="8197" width="7.26953125" style="2" customWidth="1"/>
    <col min="8198" max="8198" width="11.453125" style="2" customWidth="1"/>
    <col min="8199" max="8199" width="22.81640625" style="2" customWidth="1"/>
    <col min="8200" max="8200" width="5.7265625" style="2" customWidth="1"/>
    <col min="8201" max="8201" width="11" style="2" customWidth="1"/>
    <col min="8202" max="8202" width="21.54296875" style="2" customWidth="1"/>
    <col min="8203" max="8442" width="9" style="2"/>
    <col min="8443" max="8443" width="4.453125" style="2" bestFit="1" customWidth="1"/>
    <col min="8444" max="8444" width="37.453125" style="2" customWidth="1"/>
    <col min="8445" max="8445" width="5.453125" style="2" bestFit="1" customWidth="1"/>
    <col min="8446" max="8446" width="5.81640625" style="2" customWidth="1"/>
    <col min="8447" max="8447" width="6.7265625" style="2" customWidth="1"/>
    <col min="8448" max="8451" width="0" style="2" hidden="1" customWidth="1"/>
    <col min="8452" max="8452" width="6.453125" style="2" customWidth="1"/>
    <col min="8453" max="8453" width="7.26953125" style="2" customWidth="1"/>
    <col min="8454" max="8454" width="11.453125" style="2" customWidth="1"/>
    <col min="8455" max="8455" width="22.81640625" style="2" customWidth="1"/>
    <col min="8456" max="8456" width="5.7265625" style="2" customWidth="1"/>
    <col min="8457" max="8457" width="11" style="2" customWidth="1"/>
    <col min="8458" max="8458" width="21.54296875" style="2" customWidth="1"/>
    <col min="8459" max="8698" width="9" style="2"/>
    <col min="8699" max="8699" width="4.453125" style="2" bestFit="1" customWidth="1"/>
    <col min="8700" max="8700" width="37.453125" style="2" customWidth="1"/>
    <col min="8701" max="8701" width="5.453125" style="2" bestFit="1" customWidth="1"/>
    <col min="8702" max="8702" width="5.81640625" style="2" customWidth="1"/>
    <col min="8703" max="8703" width="6.7265625" style="2" customWidth="1"/>
    <col min="8704" max="8707" width="0" style="2" hidden="1" customWidth="1"/>
    <col min="8708" max="8708" width="6.453125" style="2" customWidth="1"/>
    <col min="8709" max="8709" width="7.26953125" style="2" customWidth="1"/>
    <col min="8710" max="8710" width="11.453125" style="2" customWidth="1"/>
    <col min="8711" max="8711" width="22.81640625" style="2" customWidth="1"/>
    <col min="8712" max="8712" width="5.7265625" style="2" customWidth="1"/>
    <col min="8713" max="8713" width="11" style="2" customWidth="1"/>
    <col min="8714" max="8714" width="21.54296875" style="2" customWidth="1"/>
    <col min="8715" max="8954" width="9" style="2"/>
    <col min="8955" max="8955" width="4.453125" style="2" bestFit="1" customWidth="1"/>
    <col min="8956" max="8956" width="37.453125" style="2" customWidth="1"/>
    <col min="8957" max="8957" width="5.453125" style="2" bestFit="1" customWidth="1"/>
    <col min="8958" max="8958" width="5.81640625" style="2" customWidth="1"/>
    <col min="8959" max="8959" width="6.7265625" style="2" customWidth="1"/>
    <col min="8960" max="8963" width="0" style="2" hidden="1" customWidth="1"/>
    <col min="8964" max="8964" width="6.453125" style="2" customWidth="1"/>
    <col min="8965" max="8965" width="7.26953125" style="2" customWidth="1"/>
    <col min="8966" max="8966" width="11.453125" style="2" customWidth="1"/>
    <col min="8967" max="8967" width="22.81640625" style="2" customWidth="1"/>
    <col min="8968" max="8968" width="5.7265625" style="2" customWidth="1"/>
    <col min="8969" max="8969" width="11" style="2" customWidth="1"/>
    <col min="8970" max="8970" width="21.54296875" style="2" customWidth="1"/>
    <col min="8971" max="9210" width="9" style="2"/>
    <col min="9211" max="9211" width="4.453125" style="2" bestFit="1" customWidth="1"/>
    <col min="9212" max="9212" width="37.453125" style="2" customWidth="1"/>
    <col min="9213" max="9213" width="5.453125" style="2" bestFit="1" customWidth="1"/>
    <col min="9214" max="9214" width="5.81640625" style="2" customWidth="1"/>
    <col min="9215" max="9215" width="6.7265625" style="2" customWidth="1"/>
    <col min="9216" max="9219" width="0" style="2" hidden="1" customWidth="1"/>
    <col min="9220" max="9220" width="6.453125" style="2" customWidth="1"/>
    <col min="9221" max="9221" width="7.26953125" style="2" customWidth="1"/>
    <col min="9222" max="9222" width="11.453125" style="2" customWidth="1"/>
    <col min="9223" max="9223" width="22.81640625" style="2" customWidth="1"/>
    <col min="9224" max="9224" width="5.7265625" style="2" customWidth="1"/>
    <col min="9225" max="9225" width="11" style="2" customWidth="1"/>
    <col min="9226" max="9226" width="21.54296875" style="2" customWidth="1"/>
    <col min="9227" max="9466" width="9" style="2"/>
    <col min="9467" max="9467" width="4.453125" style="2" bestFit="1" customWidth="1"/>
    <col min="9468" max="9468" width="37.453125" style="2" customWidth="1"/>
    <col min="9469" max="9469" width="5.453125" style="2" bestFit="1" customWidth="1"/>
    <col min="9470" max="9470" width="5.81640625" style="2" customWidth="1"/>
    <col min="9471" max="9471" width="6.7265625" style="2" customWidth="1"/>
    <col min="9472" max="9475" width="0" style="2" hidden="1" customWidth="1"/>
    <col min="9476" max="9476" width="6.453125" style="2" customWidth="1"/>
    <col min="9477" max="9477" width="7.26953125" style="2" customWidth="1"/>
    <col min="9478" max="9478" width="11.453125" style="2" customWidth="1"/>
    <col min="9479" max="9479" width="22.81640625" style="2" customWidth="1"/>
    <col min="9480" max="9480" width="5.7265625" style="2" customWidth="1"/>
    <col min="9481" max="9481" width="11" style="2" customWidth="1"/>
    <col min="9482" max="9482" width="21.54296875" style="2" customWidth="1"/>
    <col min="9483" max="9722" width="9" style="2"/>
    <col min="9723" max="9723" width="4.453125" style="2" bestFit="1" customWidth="1"/>
    <col min="9724" max="9724" width="37.453125" style="2" customWidth="1"/>
    <col min="9725" max="9725" width="5.453125" style="2" bestFit="1" customWidth="1"/>
    <col min="9726" max="9726" width="5.81640625" style="2" customWidth="1"/>
    <col min="9727" max="9727" width="6.7265625" style="2" customWidth="1"/>
    <col min="9728" max="9731" width="0" style="2" hidden="1" customWidth="1"/>
    <col min="9732" max="9732" width="6.453125" style="2" customWidth="1"/>
    <col min="9733" max="9733" width="7.26953125" style="2" customWidth="1"/>
    <col min="9734" max="9734" width="11.453125" style="2" customWidth="1"/>
    <col min="9735" max="9735" width="22.81640625" style="2" customWidth="1"/>
    <col min="9736" max="9736" width="5.7265625" style="2" customWidth="1"/>
    <col min="9737" max="9737" width="11" style="2" customWidth="1"/>
    <col min="9738" max="9738" width="21.54296875" style="2" customWidth="1"/>
    <col min="9739" max="9978" width="9" style="2"/>
    <col min="9979" max="9979" width="4.453125" style="2" bestFit="1" customWidth="1"/>
    <col min="9980" max="9980" width="37.453125" style="2" customWidth="1"/>
    <col min="9981" max="9981" width="5.453125" style="2" bestFit="1" customWidth="1"/>
    <col min="9982" max="9982" width="5.81640625" style="2" customWidth="1"/>
    <col min="9983" max="9983" width="6.7265625" style="2" customWidth="1"/>
    <col min="9984" max="9987" width="0" style="2" hidden="1" customWidth="1"/>
    <col min="9988" max="9988" width="6.453125" style="2" customWidth="1"/>
    <col min="9989" max="9989" width="7.26953125" style="2" customWidth="1"/>
    <col min="9990" max="9990" width="11.453125" style="2" customWidth="1"/>
    <col min="9991" max="9991" width="22.81640625" style="2" customWidth="1"/>
    <col min="9992" max="9992" width="5.7265625" style="2" customWidth="1"/>
    <col min="9993" max="9993" width="11" style="2" customWidth="1"/>
    <col min="9994" max="9994" width="21.54296875" style="2" customWidth="1"/>
    <col min="9995" max="10234" width="9" style="2"/>
    <col min="10235" max="10235" width="4.453125" style="2" bestFit="1" customWidth="1"/>
    <col min="10236" max="10236" width="37.453125" style="2" customWidth="1"/>
    <col min="10237" max="10237" width="5.453125" style="2" bestFit="1" customWidth="1"/>
    <col min="10238" max="10238" width="5.81640625" style="2" customWidth="1"/>
    <col min="10239" max="10239" width="6.7265625" style="2" customWidth="1"/>
    <col min="10240" max="10243" width="0" style="2" hidden="1" customWidth="1"/>
    <col min="10244" max="10244" width="6.453125" style="2" customWidth="1"/>
    <col min="10245" max="10245" width="7.26953125" style="2" customWidth="1"/>
    <col min="10246" max="10246" width="11.453125" style="2" customWidth="1"/>
    <col min="10247" max="10247" width="22.81640625" style="2" customWidth="1"/>
    <col min="10248" max="10248" width="5.7265625" style="2" customWidth="1"/>
    <col min="10249" max="10249" width="11" style="2" customWidth="1"/>
    <col min="10250" max="10250" width="21.54296875" style="2" customWidth="1"/>
    <col min="10251" max="10490" width="9" style="2"/>
    <col min="10491" max="10491" width="4.453125" style="2" bestFit="1" customWidth="1"/>
    <col min="10492" max="10492" width="37.453125" style="2" customWidth="1"/>
    <col min="10493" max="10493" width="5.453125" style="2" bestFit="1" customWidth="1"/>
    <col min="10494" max="10494" width="5.81640625" style="2" customWidth="1"/>
    <col min="10495" max="10495" width="6.7265625" style="2" customWidth="1"/>
    <col min="10496" max="10499" width="0" style="2" hidden="1" customWidth="1"/>
    <col min="10500" max="10500" width="6.453125" style="2" customWidth="1"/>
    <col min="10501" max="10501" width="7.26953125" style="2" customWidth="1"/>
    <col min="10502" max="10502" width="11.453125" style="2" customWidth="1"/>
    <col min="10503" max="10503" width="22.81640625" style="2" customWidth="1"/>
    <col min="10504" max="10504" width="5.7265625" style="2" customWidth="1"/>
    <col min="10505" max="10505" width="11" style="2" customWidth="1"/>
    <col min="10506" max="10506" width="21.54296875" style="2" customWidth="1"/>
    <col min="10507" max="10746" width="9" style="2"/>
    <col min="10747" max="10747" width="4.453125" style="2" bestFit="1" customWidth="1"/>
    <col min="10748" max="10748" width="37.453125" style="2" customWidth="1"/>
    <col min="10749" max="10749" width="5.453125" style="2" bestFit="1" customWidth="1"/>
    <col min="10750" max="10750" width="5.81640625" style="2" customWidth="1"/>
    <col min="10751" max="10751" width="6.7265625" style="2" customWidth="1"/>
    <col min="10752" max="10755" width="0" style="2" hidden="1" customWidth="1"/>
    <col min="10756" max="10756" width="6.453125" style="2" customWidth="1"/>
    <col min="10757" max="10757" width="7.26953125" style="2" customWidth="1"/>
    <col min="10758" max="10758" width="11.453125" style="2" customWidth="1"/>
    <col min="10759" max="10759" width="22.81640625" style="2" customWidth="1"/>
    <col min="10760" max="10760" width="5.7265625" style="2" customWidth="1"/>
    <col min="10761" max="10761" width="11" style="2" customWidth="1"/>
    <col min="10762" max="10762" width="21.54296875" style="2" customWidth="1"/>
    <col min="10763" max="11002" width="9" style="2"/>
    <col min="11003" max="11003" width="4.453125" style="2" bestFit="1" customWidth="1"/>
    <col min="11004" max="11004" width="37.453125" style="2" customWidth="1"/>
    <col min="11005" max="11005" width="5.453125" style="2" bestFit="1" customWidth="1"/>
    <col min="11006" max="11006" width="5.81640625" style="2" customWidth="1"/>
    <col min="11007" max="11007" width="6.7265625" style="2" customWidth="1"/>
    <col min="11008" max="11011" width="0" style="2" hidden="1" customWidth="1"/>
    <col min="11012" max="11012" width="6.453125" style="2" customWidth="1"/>
    <col min="11013" max="11013" width="7.26953125" style="2" customWidth="1"/>
    <col min="11014" max="11014" width="11.453125" style="2" customWidth="1"/>
    <col min="11015" max="11015" width="22.81640625" style="2" customWidth="1"/>
    <col min="11016" max="11016" width="5.7265625" style="2" customWidth="1"/>
    <col min="11017" max="11017" width="11" style="2" customWidth="1"/>
    <col min="11018" max="11018" width="21.54296875" style="2" customWidth="1"/>
    <col min="11019" max="11258" width="9" style="2"/>
    <col min="11259" max="11259" width="4.453125" style="2" bestFit="1" customWidth="1"/>
    <col min="11260" max="11260" width="37.453125" style="2" customWidth="1"/>
    <col min="11261" max="11261" width="5.453125" style="2" bestFit="1" customWidth="1"/>
    <col min="11262" max="11262" width="5.81640625" style="2" customWidth="1"/>
    <col min="11263" max="11263" width="6.7265625" style="2" customWidth="1"/>
    <col min="11264" max="11267" width="0" style="2" hidden="1" customWidth="1"/>
    <col min="11268" max="11268" width="6.453125" style="2" customWidth="1"/>
    <col min="11269" max="11269" width="7.26953125" style="2" customWidth="1"/>
    <col min="11270" max="11270" width="11.453125" style="2" customWidth="1"/>
    <col min="11271" max="11271" width="22.81640625" style="2" customWidth="1"/>
    <col min="11272" max="11272" width="5.7265625" style="2" customWidth="1"/>
    <col min="11273" max="11273" width="11" style="2" customWidth="1"/>
    <col min="11274" max="11274" width="21.54296875" style="2" customWidth="1"/>
    <col min="11275" max="11514" width="9" style="2"/>
    <col min="11515" max="11515" width="4.453125" style="2" bestFit="1" customWidth="1"/>
    <col min="11516" max="11516" width="37.453125" style="2" customWidth="1"/>
    <col min="11517" max="11517" width="5.453125" style="2" bestFit="1" customWidth="1"/>
    <col min="11518" max="11518" width="5.81640625" style="2" customWidth="1"/>
    <col min="11519" max="11519" width="6.7265625" style="2" customWidth="1"/>
    <col min="11520" max="11523" width="0" style="2" hidden="1" customWidth="1"/>
    <col min="11524" max="11524" width="6.453125" style="2" customWidth="1"/>
    <col min="11525" max="11525" width="7.26953125" style="2" customWidth="1"/>
    <col min="11526" max="11526" width="11.453125" style="2" customWidth="1"/>
    <col min="11527" max="11527" width="22.81640625" style="2" customWidth="1"/>
    <col min="11528" max="11528" width="5.7265625" style="2" customWidth="1"/>
    <col min="11529" max="11529" width="11" style="2" customWidth="1"/>
    <col min="11530" max="11530" width="21.54296875" style="2" customWidth="1"/>
    <col min="11531" max="11770" width="9" style="2"/>
    <col min="11771" max="11771" width="4.453125" style="2" bestFit="1" customWidth="1"/>
    <col min="11772" max="11772" width="37.453125" style="2" customWidth="1"/>
    <col min="11773" max="11773" width="5.453125" style="2" bestFit="1" customWidth="1"/>
    <col min="11774" max="11774" width="5.81640625" style="2" customWidth="1"/>
    <col min="11775" max="11775" width="6.7265625" style="2" customWidth="1"/>
    <col min="11776" max="11779" width="0" style="2" hidden="1" customWidth="1"/>
    <col min="11780" max="11780" width="6.453125" style="2" customWidth="1"/>
    <col min="11781" max="11781" width="7.26953125" style="2" customWidth="1"/>
    <col min="11782" max="11782" width="11.453125" style="2" customWidth="1"/>
    <col min="11783" max="11783" width="22.81640625" style="2" customWidth="1"/>
    <col min="11784" max="11784" width="5.7265625" style="2" customWidth="1"/>
    <col min="11785" max="11785" width="11" style="2" customWidth="1"/>
    <col min="11786" max="11786" width="21.54296875" style="2" customWidth="1"/>
    <col min="11787" max="12026" width="9" style="2"/>
    <col min="12027" max="12027" width="4.453125" style="2" bestFit="1" customWidth="1"/>
    <col min="12028" max="12028" width="37.453125" style="2" customWidth="1"/>
    <col min="12029" max="12029" width="5.453125" style="2" bestFit="1" customWidth="1"/>
    <col min="12030" max="12030" width="5.81640625" style="2" customWidth="1"/>
    <col min="12031" max="12031" width="6.7265625" style="2" customWidth="1"/>
    <col min="12032" max="12035" width="0" style="2" hidden="1" customWidth="1"/>
    <col min="12036" max="12036" width="6.453125" style="2" customWidth="1"/>
    <col min="12037" max="12037" width="7.26953125" style="2" customWidth="1"/>
    <col min="12038" max="12038" width="11.453125" style="2" customWidth="1"/>
    <col min="12039" max="12039" width="22.81640625" style="2" customWidth="1"/>
    <col min="12040" max="12040" width="5.7265625" style="2" customWidth="1"/>
    <col min="12041" max="12041" width="11" style="2" customWidth="1"/>
    <col min="12042" max="12042" width="21.54296875" style="2" customWidth="1"/>
    <col min="12043" max="12282" width="9" style="2"/>
    <col min="12283" max="12283" width="4.453125" style="2" bestFit="1" customWidth="1"/>
    <col min="12284" max="12284" width="37.453125" style="2" customWidth="1"/>
    <col min="12285" max="12285" width="5.453125" style="2" bestFit="1" customWidth="1"/>
    <col min="12286" max="12286" width="5.81640625" style="2" customWidth="1"/>
    <col min="12287" max="12287" width="6.7265625" style="2" customWidth="1"/>
    <col min="12288" max="12291" width="0" style="2" hidden="1" customWidth="1"/>
    <col min="12292" max="12292" width="6.453125" style="2" customWidth="1"/>
    <col min="12293" max="12293" width="7.26953125" style="2" customWidth="1"/>
    <col min="12294" max="12294" width="11.453125" style="2" customWidth="1"/>
    <col min="12295" max="12295" width="22.81640625" style="2" customWidth="1"/>
    <col min="12296" max="12296" width="5.7265625" style="2" customWidth="1"/>
    <col min="12297" max="12297" width="11" style="2" customWidth="1"/>
    <col min="12298" max="12298" width="21.54296875" style="2" customWidth="1"/>
    <col min="12299" max="12538" width="9" style="2"/>
    <col min="12539" max="12539" width="4.453125" style="2" bestFit="1" customWidth="1"/>
    <col min="12540" max="12540" width="37.453125" style="2" customWidth="1"/>
    <col min="12541" max="12541" width="5.453125" style="2" bestFit="1" customWidth="1"/>
    <col min="12542" max="12542" width="5.81640625" style="2" customWidth="1"/>
    <col min="12543" max="12543" width="6.7265625" style="2" customWidth="1"/>
    <col min="12544" max="12547" width="0" style="2" hidden="1" customWidth="1"/>
    <col min="12548" max="12548" width="6.453125" style="2" customWidth="1"/>
    <col min="12549" max="12549" width="7.26953125" style="2" customWidth="1"/>
    <col min="12550" max="12550" width="11.453125" style="2" customWidth="1"/>
    <col min="12551" max="12551" width="22.81640625" style="2" customWidth="1"/>
    <col min="12552" max="12552" width="5.7265625" style="2" customWidth="1"/>
    <col min="12553" max="12553" width="11" style="2" customWidth="1"/>
    <col min="12554" max="12554" width="21.54296875" style="2" customWidth="1"/>
    <col min="12555" max="12794" width="9" style="2"/>
    <col min="12795" max="12795" width="4.453125" style="2" bestFit="1" customWidth="1"/>
    <col min="12796" max="12796" width="37.453125" style="2" customWidth="1"/>
    <col min="12797" max="12797" width="5.453125" style="2" bestFit="1" customWidth="1"/>
    <col min="12798" max="12798" width="5.81640625" style="2" customWidth="1"/>
    <col min="12799" max="12799" width="6.7265625" style="2" customWidth="1"/>
    <col min="12800" max="12803" width="0" style="2" hidden="1" customWidth="1"/>
    <col min="12804" max="12804" width="6.453125" style="2" customWidth="1"/>
    <col min="12805" max="12805" width="7.26953125" style="2" customWidth="1"/>
    <col min="12806" max="12806" width="11.453125" style="2" customWidth="1"/>
    <col min="12807" max="12807" width="22.81640625" style="2" customWidth="1"/>
    <col min="12808" max="12808" width="5.7265625" style="2" customWidth="1"/>
    <col min="12809" max="12809" width="11" style="2" customWidth="1"/>
    <col min="12810" max="12810" width="21.54296875" style="2" customWidth="1"/>
    <col min="12811" max="13050" width="9" style="2"/>
    <col min="13051" max="13051" width="4.453125" style="2" bestFit="1" customWidth="1"/>
    <col min="13052" max="13052" width="37.453125" style="2" customWidth="1"/>
    <col min="13053" max="13053" width="5.453125" style="2" bestFit="1" customWidth="1"/>
    <col min="13054" max="13054" width="5.81640625" style="2" customWidth="1"/>
    <col min="13055" max="13055" width="6.7265625" style="2" customWidth="1"/>
    <col min="13056" max="13059" width="0" style="2" hidden="1" customWidth="1"/>
    <col min="13060" max="13060" width="6.453125" style="2" customWidth="1"/>
    <col min="13061" max="13061" width="7.26953125" style="2" customWidth="1"/>
    <col min="13062" max="13062" width="11.453125" style="2" customWidth="1"/>
    <col min="13063" max="13063" width="22.81640625" style="2" customWidth="1"/>
    <col min="13064" max="13064" width="5.7265625" style="2" customWidth="1"/>
    <col min="13065" max="13065" width="11" style="2" customWidth="1"/>
    <col min="13066" max="13066" width="21.54296875" style="2" customWidth="1"/>
    <col min="13067" max="13306" width="9" style="2"/>
    <col min="13307" max="13307" width="4.453125" style="2" bestFit="1" customWidth="1"/>
    <col min="13308" max="13308" width="37.453125" style="2" customWidth="1"/>
    <col min="13309" max="13309" width="5.453125" style="2" bestFit="1" customWidth="1"/>
    <col min="13310" max="13310" width="5.81640625" style="2" customWidth="1"/>
    <col min="13311" max="13311" width="6.7265625" style="2" customWidth="1"/>
    <col min="13312" max="13315" width="0" style="2" hidden="1" customWidth="1"/>
    <col min="13316" max="13316" width="6.453125" style="2" customWidth="1"/>
    <col min="13317" max="13317" width="7.26953125" style="2" customWidth="1"/>
    <col min="13318" max="13318" width="11.453125" style="2" customWidth="1"/>
    <col min="13319" max="13319" width="22.81640625" style="2" customWidth="1"/>
    <col min="13320" max="13320" width="5.7265625" style="2" customWidth="1"/>
    <col min="13321" max="13321" width="11" style="2" customWidth="1"/>
    <col min="13322" max="13322" width="21.54296875" style="2" customWidth="1"/>
    <col min="13323" max="13562" width="9" style="2"/>
    <col min="13563" max="13563" width="4.453125" style="2" bestFit="1" customWidth="1"/>
    <col min="13564" max="13564" width="37.453125" style="2" customWidth="1"/>
    <col min="13565" max="13565" width="5.453125" style="2" bestFit="1" customWidth="1"/>
    <col min="13566" max="13566" width="5.81640625" style="2" customWidth="1"/>
    <col min="13567" max="13567" width="6.7265625" style="2" customWidth="1"/>
    <col min="13568" max="13571" width="0" style="2" hidden="1" customWidth="1"/>
    <col min="13572" max="13572" width="6.453125" style="2" customWidth="1"/>
    <col min="13573" max="13573" width="7.26953125" style="2" customWidth="1"/>
    <col min="13574" max="13574" width="11.453125" style="2" customWidth="1"/>
    <col min="13575" max="13575" width="22.81640625" style="2" customWidth="1"/>
    <col min="13576" max="13576" width="5.7265625" style="2" customWidth="1"/>
    <col min="13577" max="13577" width="11" style="2" customWidth="1"/>
    <col min="13578" max="13578" width="21.54296875" style="2" customWidth="1"/>
    <col min="13579" max="13818" width="9" style="2"/>
    <col min="13819" max="13819" width="4.453125" style="2" bestFit="1" customWidth="1"/>
    <col min="13820" max="13820" width="37.453125" style="2" customWidth="1"/>
    <col min="13821" max="13821" width="5.453125" style="2" bestFit="1" customWidth="1"/>
    <col min="13822" max="13822" width="5.81640625" style="2" customWidth="1"/>
    <col min="13823" max="13823" width="6.7265625" style="2" customWidth="1"/>
    <col min="13824" max="13827" width="0" style="2" hidden="1" customWidth="1"/>
    <col min="13828" max="13828" width="6.453125" style="2" customWidth="1"/>
    <col min="13829" max="13829" width="7.26953125" style="2" customWidth="1"/>
    <col min="13830" max="13830" width="11.453125" style="2" customWidth="1"/>
    <col min="13831" max="13831" width="22.81640625" style="2" customWidth="1"/>
    <col min="13832" max="13832" width="5.7265625" style="2" customWidth="1"/>
    <col min="13833" max="13833" width="11" style="2" customWidth="1"/>
    <col min="13834" max="13834" width="21.54296875" style="2" customWidth="1"/>
    <col min="13835" max="14074" width="9" style="2"/>
    <col min="14075" max="14075" width="4.453125" style="2" bestFit="1" customWidth="1"/>
    <col min="14076" max="14076" width="37.453125" style="2" customWidth="1"/>
    <col min="14077" max="14077" width="5.453125" style="2" bestFit="1" customWidth="1"/>
    <col min="14078" max="14078" width="5.81640625" style="2" customWidth="1"/>
    <col min="14079" max="14079" width="6.7265625" style="2" customWidth="1"/>
    <col min="14080" max="14083" width="0" style="2" hidden="1" customWidth="1"/>
    <col min="14084" max="14084" width="6.453125" style="2" customWidth="1"/>
    <col min="14085" max="14085" width="7.26953125" style="2" customWidth="1"/>
    <col min="14086" max="14086" width="11.453125" style="2" customWidth="1"/>
    <col min="14087" max="14087" width="22.81640625" style="2" customWidth="1"/>
    <col min="14088" max="14088" width="5.7265625" style="2" customWidth="1"/>
    <col min="14089" max="14089" width="11" style="2" customWidth="1"/>
    <col min="14090" max="14090" width="21.54296875" style="2" customWidth="1"/>
    <col min="14091" max="14330" width="9" style="2"/>
    <col min="14331" max="14331" width="4.453125" style="2" bestFit="1" customWidth="1"/>
    <col min="14332" max="14332" width="37.453125" style="2" customWidth="1"/>
    <col min="14333" max="14333" width="5.453125" style="2" bestFit="1" customWidth="1"/>
    <col min="14334" max="14334" width="5.81640625" style="2" customWidth="1"/>
    <col min="14335" max="14335" width="6.7265625" style="2" customWidth="1"/>
    <col min="14336" max="14339" width="0" style="2" hidden="1" customWidth="1"/>
    <col min="14340" max="14340" width="6.453125" style="2" customWidth="1"/>
    <col min="14341" max="14341" width="7.26953125" style="2" customWidth="1"/>
    <col min="14342" max="14342" width="11.453125" style="2" customWidth="1"/>
    <col min="14343" max="14343" width="22.81640625" style="2" customWidth="1"/>
    <col min="14344" max="14344" width="5.7265625" style="2" customWidth="1"/>
    <col min="14345" max="14345" width="11" style="2" customWidth="1"/>
    <col min="14346" max="14346" width="21.54296875" style="2" customWidth="1"/>
    <col min="14347" max="14586" width="9" style="2"/>
    <col min="14587" max="14587" width="4.453125" style="2" bestFit="1" customWidth="1"/>
    <col min="14588" max="14588" width="37.453125" style="2" customWidth="1"/>
    <col min="14589" max="14589" width="5.453125" style="2" bestFit="1" customWidth="1"/>
    <col min="14590" max="14590" width="5.81640625" style="2" customWidth="1"/>
    <col min="14591" max="14591" width="6.7265625" style="2" customWidth="1"/>
    <col min="14592" max="14595" width="0" style="2" hidden="1" customWidth="1"/>
    <col min="14596" max="14596" width="6.453125" style="2" customWidth="1"/>
    <col min="14597" max="14597" width="7.26953125" style="2" customWidth="1"/>
    <col min="14598" max="14598" width="11.453125" style="2" customWidth="1"/>
    <col min="14599" max="14599" width="22.81640625" style="2" customWidth="1"/>
    <col min="14600" max="14600" width="5.7265625" style="2" customWidth="1"/>
    <col min="14601" max="14601" width="11" style="2" customWidth="1"/>
    <col min="14602" max="14602" width="21.54296875" style="2" customWidth="1"/>
    <col min="14603" max="14842" width="9" style="2"/>
    <col min="14843" max="14843" width="4.453125" style="2" bestFit="1" customWidth="1"/>
    <col min="14844" max="14844" width="37.453125" style="2" customWidth="1"/>
    <col min="14845" max="14845" width="5.453125" style="2" bestFit="1" customWidth="1"/>
    <col min="14846" max="14846" width="5.81640625" style="2" customWidth="1"/>
    <col min="14847" max="14847" width="6.7265625" style="2" customWidth="1"/>
    <col min="14848" max="14851" width="0" style="2" hidden="1" customWidth="1"/>
    <col min="14852" max="14852" width="6.453125" style="2" customWidth="1"/>
    <col min="14853" max="14853" width="7.26953125" style="2" customWidth="1"/>
    <col min="14854" max="14854" width="11.453125" style="2" customWidth="1"/>
    <col min="14855" max="14855" width="22.81640625" style="2" customWidth="1"/>
    <col min="14856" max="14856" width="5.7265625" style="2" customWidth="1"/>
    <col min="14857" max="14857" width="11" style="2" customWidth="1"/>
    <col min="14858" max="14858" width="21.54296875" style="2" customWidth="1"/>
    <col min="14859" max="15098" width="9" style="2"/>
    <col min="15099" max="15099" width="4.453125" style="2" bestFit="1" customWidth="1"/>
    <col min="15100" max="15100" width="37.453125" style="2" customWidth="1"/>
    <col min="15101" max="15101" width="5.453125" style="2" bestFit="1" customWidth="1"/>
    <col min="15102" max="15102" width="5.81640625" style="2" customWidth="1"/>
    <col min="15103" max="15103" width="6.7265625" style="2" customWidth="1"/>
    <col min="15104" max="15107" width="0" style="2" hidden="1" customWidth="1"/>
    <col min="15108" max="15108" width="6.453125" style="2" customWidth="1"/>
    <col min="15109" max="15109" width="7.26953125" style="2" customWidth="1"/>
    <col min="15110" max="15110" width="11.453125" style="2" customWidth="1"/>
    <col min="15111" max="15111" width="22.81640625" style="2" customWidth="1"/>
    <col min="15112" max="15112" width="5.7265625" style="2" customWidth="1"/>
    <col min="15113" max="15113" width="11" style="2" customWidth="1"/>
    <col min="15114" max="15114" width="21.54296875" style="2" customWidth="1"/>
    <col min="15115" max="15354" width="9" style="2"/>
    <col min="15355" max="15355" width="4.453125" style="2" bestFit="1" customWidth="1"/>
    <col min="15356" max="15356" width="37.453125" style="2" customWidth="1"/>
    <col min="15357" max="15357" width="5.453125" style="2" bestFit="1" customWidth="1"/>
    <col min="15358" max="15358" width="5.81640625" style="2" customWidth="1"/>
    <col min="15359" max="15359" width="6.7265625" style="2" customWidth="1"/>
    <col min="15360" max="15363" width="0" style="2" hidden="1" customWidth="1"/>
    <col min="15364" max="15364" width="6.453125" style="2" customWidth="1"/>
    <col min="15365" max="15365" width="7.26953125" style="2" customWidth="1"/>
    <col min="15366" max="15366" width="11.453125" style="2" customWidth="1"/>
    <col min="15367" max="15367" width="22.81640625" style="2" customWidth="1"/>
    <col min="15368" max="15368" width="5.7265625" style="2" customWidth="1"/>
    <col min="15369" max="15369" width="11" style="2" customWidth="1"/>
    <col min="15370" max="15370" width="21.54296875" style="2" customWidth="1"/>
    <col min="15371" max="15610" width="9" style="2"/>
    <col min="15611" max="15611" width="4.453125" style="2" bestFit="1" customWidth="1"/>
    <col min="15612" max="15612" width="37.453125" style="2" customWidth="1"/>
    <col min="15613" max="15613" width="5.453125" style="2" bestFit="1" customWidth="1"/>
    <col min="15614" max="15614" width="5.81640625" style="2" customWidth="1"/>
    <col min="15615" max="15615" width="6.7265625" style="2" customWidth="1"/>
    <col min="15616" max="15619" width="0" style="2" hidden="1" customWidth="1"/>
    <col min="15620" max="15620" width="6.453125" style="2" customWidth="1"/>
    <col min="15621" max="15621" width="7.26953125" style="2" customWidth="1"/>
    <col min="15622" max="15622" width="11.453125" style="2" customWidth="1"/>
    <col min="15623" max="15623" width="22.81640625" style="2" customWidth="1"/>
    <col min="15624" max="15624" width="5.7265625" style="2" customWidth="1"/>
    <col min="15625" max="15625" width="11" style="2" customWidth="1"/>
    <col min="15626" max="15626" width="21.54296875" style="2" customWidth="1"/>
    <col min="15627" max="15866" width="9" style="2"/>
    <col min="15867" max="15867" width="4.453125" style="2" bestFit="1" customWidth="1"/>
    <col min="15868" max="15868" width="37.453125" style="2" customWidth="1"/>
    <col min="15869" max="15869" width="5.453125" style="2" bestFit="1" customWidth="1"/>
    <col min="15870" max="15870" width="5.81640625" style="2" customWidth="1"/>
    <col min="15871" max="15871" width="6.7265625" style="2" customWidth="1"/>
    <col min="15872" max="15875" width="0" style="2" hidden="1" customWidth="1"/>
    <col min="15876" max="15876" width="6.453125" style="2" customWidth="1"/>
    <col min="15877" max="15877" width="7.26953125" style="2" customWidth="1"/>
    <col min="15878" max="15878" width="11.453125" style="2" customWidth="1"/>
    <col min="15879" max="15879" width="22.81640625" style="2" customWidth="1"/>
    <col min="15880" max="15880" width="5.7265625" style="2" customWidth="1"/>
    <col min="15881" max="15881" width="11" style="2" customWidth="1"/>
    <col min="15882" max="15882" width="21.54296875" style="2" customWidth="1"/>
    <col min="15883" max="16122" width="9" style="2"/>
    <col min="16123" max="16123" width="4.453125" style="2" bestFit="1" customWidth="1"/>
    <col min="16124" max="16124" width="37.453125" style="2" customWidth="1"/>
    <col min="16125" max="16125" width="5.453125" style="2" bestFit="1" customWidth="1"/>
    <col min="16126" max="16126" width="5.81640625" style="2" customWidth="1"/>
    <col min="16127" max="16127" width="6.7265625" style="2" customWidth="1"/>
    <col min="16128" max="16131" width="0" style="2" hidden="1" customWidth="1"/>
    <col min="16132" max="16132" width="6.453125" style="2" customWidth="1"/>
    <col min="16133" max="16133" width="7.26953125" style="2" customWidth="1"/>
    <col min="16134" max="16134" width="11.453125" style="2" customWidth="1"/>
    <col min="16135" max="16135" width="22.81640625" style="2" customWidth="1"/>
    <col min="16136" max="16136" width="5.7265625" style="2" customWidth="1"/>
    <col min="16137" max="16137" width="11" style="2" customWidth="1"/>
    <col min="16138" max="16138" width="21.54296875" style="2" customWidth="1"/>
    <col min="16139" max="16384" width="9" style="2"/>
  </cols>
  <sheetData>
    <row r="1" spans="1:13" s="1" customFormat="1" ht="17" x14ac:dyDescent="0.35">
      <c r="A1" s="78"/>
      <c r="B1" s="78"/>
      <c r="C1" s="78"/>
      <c r="D1" s="78"/>
      <c r="E1" s="78"/>
      <c r="F1" s="78"/>
      <c r="G1" s="78"/>
      <c r="H1" s="78"/>
      <c r="I1" s="78"/>
    </row>
    <row r="2" spans="1:13" s="1" customFormat="1" ht="17.5" x14ac:dyDescent="0.35">
      <c r="A2" s="79" t="s">
        <v>71</v>
      </c>
      <c r="B2" s="79"/>
      <c r="C2" s="79"/>
      <c r="D2" s="79"/>
      <c r="E2" s="79"/>
      <c r="F2" s="79"/>
      <c r="G2" s="79"/>
      <c r="H2" s="79"/>
      <c r="I2" s="79"/>
    </row>
    <row r="3" spans="1:13" s="1" customFormat="1" ht="20.25" customHeight="1" x14ac:dyDescent="0.35">
      <c r="A3" s="80" t="s">
        <v>72</v>
      </c>
      <c r="B3" s="79"/>
      <c r="C3" s="79"/>
      <c r="D3" s="79"/>
      <c r="E3" s="79"/>
      <c r="F3" s="79"/>
      <c r="G3" s="79"/>
      <c r="H3" s="79"/>
      <c r="I3" s="79"/>
    </row>
    <row r="4" spans="1:13" ht="13.5" customHeight="1" x14ac:dyDescent="0.35">
      <c r="A4" s="81" t="s">
        <v>0</v>
      </c>
      <c r="B4" s="82"/>
      <c r="C4" s="82"/>
      <c r="D4" s="82"/>
      <c r="E4" s="82"/>
      <c r="F4" s="82"/>
      <c r="G4" s="82"/>
      <c r="H4" s="82"/>
      <c r="I4" s="82"/>
    </row>
    <row r="5" spans="1:13" ht="18.75" customHeight="1" x14ac:dyDescent="0.35">
      <c r="A5" s="3"/>
      <c r="B5" s="3"/>
      <c r="C5" s="3"/>
      <c r="D5" s="3"/>
      <c r="E5" s="3"/>
      <c r="F5" s="2"/>
      <c r="G5" s="2"/>
      <c r="H5" s="2"/>
      <c r="I5" s="4" t="s">
        <v>1</v>
      </c>
    </row>
    <row r="6" spans="1:13" s="5" customFormat="1" ht="15" customHeight="1" x14ac:dyDescent="0.35">
      <c r="A6" s="83" t="s">
        <v>2</v>
      </c>
      <c r="B6" s="83" t="s">
        <v>3</v>
      </c>
      <c r="C6" s="88" t="s">
        <v>4</v>
      </c>
      <c r="D6" s="89"/>
      <c r="E6" s="90"/>
      <c r="F6" s="94" t="s">
        <v>6</v>
      </c>
      <c r="G6" s="95"/>
      <c r="H6" s="95"/>
      <c r="I6" s="83" t="s">
        <v>7</v>
      </c>
    </row>
    <row r="7" spans="1:13" s="5" customFormat="1" ht="12.75" customHeight="1" x14ac:dyDescent="0.35">
      <c r="A7" s="84"/>
      <c r="B7" s="86"/>
      <c r="C7" s="91"/>
      <c r="D7" s="92"/>
      <c r="E7" s="93"/>
      <c r="F7" s="96"/>
      <c r="G7" s="97"/>
      <c r="H7" s="97"/>
      <c r="I7" s="86"/>
    </row>
    <row r="8" spans="1:13" s="5" customFormat="1" ht="12.75" customHeight="1" x14ac:dyDescent="0.35">
      <c r="A8" s="84"/>
      <c r="B8" s="86"/>
      <c r="C8" s="98" t="s">
        <v>8</v>
      </c>
      <c r="D8" s="100" t="s">
        <v>9</v>
      </c>
      <c r="E8" s="101"/>
      <c r="F8" s="102" t="s">
        <v>10</v>
      </c>
      <c r="G8" s="102" t="s">
        <v>5</v>
      </c>
      <c r="H8" s="102" t="s">
        <v>11</v>
      </c>
      <c r="I8" s="86"/>
    </row>
    <row r="9" spans="1:13" s="5" customFormat="1" ht="21" x14ac:dyDescent="0.35">
      <c r="A9" s="85"/>
      <c r="B9" s="87"/>
      <c r="C9" s="99"/>
      <c r="D9" s="6" t="s">
        <v>12</v>
      </c>
      <c r="E9" s="6" t="s">
        <v>13</v>
      </c>
      <c r="F9" s="103"/>
      <c r="G9" s="103"/>
      <c r="H9" s="103"/>
      <c r="I9" s="87"/>
    </row>
    <row r="10" spans="1:13" s="12" customFormat="1" ht="21.75" customHeight="1" x14ac:dyDescent="0.35">
      <c r="A10" s="7" t="s">
        <v>14</v>
      </c>
      <c r="B10" s="8" t="s">
        <v>15</v>
      </c>
      <c r="C10" s="9"/>
      <c r="D10" s="6"/>
      <c r="E10" s="6"/>
      <c r="F10" s="10"/>
      <c r="G10" s="10"/>
      <c r="H10" s="11">
        <f>H11+H17+H26+H29+H32+H35</f>
        <v>5051000</v>
      </c>
      <c r="I10" s="7"/>
    </row>
    <row r="11" spans="1:13" s="12" customFormat="1" ht="18" customHeight="1" x14ac:dyDescent="0.35">
      <c r="A11" s="13" t="s">
        <v>16</v>
      </c>
      <c r="B11" s="14" t="s">
        <v>17</v>
      </c>
      <c r="C11" s="6"/>
      <c r="D11" s="6"/>
      <c r="E11" s="6"/>
      <c r="F11" s="15"/>
      <c r="G11" s="13"/>
      <c r="H11" s="16">
        <f>SUM(H12:H13)</f>
        <v>917000</v>
      </c>
      <c r="I11" s="7"/>
    </row>
    <row r="12" spans="1:13" s="12" customFormat="1" ht="16.5" customHeight="1" x14ac:dyDescent="0.35">
      <c r="A12" s="13"/>
      <c r="B12" s="17" t="s">
        <v>18</v>
      </c>
      <c r="C12" s="16"/>
      <c r="D12" s="6"/>
      <c r="E12" s="16"/>
      <c r="F12" s="16">
        <f>SUM(F14:F16)</f>
        <v>190</v>
      </c>
      <c r="G12" s="16">
        <v>1000</v>
      </c>
      <c r="H12" s="16">
        <f>G12*F12</f>
        <v>190000</v>
      </c>
      <c r="I12" s="7"/>
    </row>
    <row r="13" spans="1:13" s="12" customFormat="1" ht="20.25" customHeight="1" x14ac:dyDescent="0.35">
      <c r="A13" s="13"/>
      <c r="B13" s="18" t="s">
        <v>19</v>
      </c>
      <c r="C13" s="16"/>
      <c r="D13" s="6"/>
      <c r="E13" s="16"/>
      <c r="F13" s="16"/>
      <c r="G13" s="16"/>
      <c r="H13" s="16">
        <f>SUM(H14:H16)</f>
        <v>727000</v>
      </c>
      <c r="I13" s="7"/>
    </row>
    <row r="14" spans="1:13" s="12" customFormat="1" ht="37.5" customHeight="1" x14ac:dyDescent="0.35">
      <c r="A14" s="19"/>
      <c r="B14" s="20" t="s">
        <v>20</v>
      </c>
      <c r="C14" s="21">
        <f>SUM(D14:E14)</f>
        <v>17</v>
      </c>
      <c r="D14" s="22"/>
      <c r="E14" s="21">
        <v>17</v>
      </c>
      <c r="F14" s="21">
        <f>E14</f>
        <v>17</v>
      </c>
      <c r="G14" s="23">
        <v>8000</v>
      </c>
      <c r="H14" s="23">
        <f>G14*F14</f>
        <v>136000</v>
      </c>
      <c r="I14" s="75"/>
    </row>
    <row r="15" spans="1:13" s="12" customFormat="1" ht="44.25" customHeight="1" x14ac:dyDescent="0.35">
      <c r="A15" s="19"/>
      <c r="B15" s="20" t="s">
        <v>21</v>
      </c>
      <c r="C15" s="21">
        <f>SUM(D15:E15)</f>
        <v>36</v>
      </c>
      <c r="D15" s="22"/>
      <c r="E15" s="21">
        <v>36</v>
      </c>
      <c r="F15" s="21">
        <v>36</v>
      </c>
      <c r="G15" s="23">
        <v>5000</v>
      </c>
      <c r="H15" s="23">
        <f>G15*F15</f>
        <v>180000</v>
      </c>
      <c r="I15" s="76"/>
      <c r="M15" s="12">
        <f>45*10%+45</f>
        <v>49.5</v>
      </c>
    </row>
    <row r="16" spans="1:13" s="12" customFormat="1" ht="44.25" customHeight="1" x14ac:dyDescent="0.35">
      <c r="A16" s="19"/>
      <c r="B16" s="20" t="s">
        <v>22</v>
      </c>
      <c r="C16" s="21">
        <f>SUM(D16:E16)</f>
        <v>137</v>
      </c>
      <c r="D16" s="24"/>
      <c r="E16" s="21">
        <v>137</v>
      </c>
      <c r="F16" s="21">
        <v>137</v>
      </c>
      <c r="G16" s="23">
        <v>3000</v>
      </c>
      <c r="H16" s="23">
        <f>G16*F16</f>
        <v>411000</v>
      </c>
      <c r="I16" s="25"/>
    </row>
    <row r="17" spans="1:14" s="12" customFormat="1" ht="57" customHeight="1" x14ac:dyDescent="0.35">
      <c r="A17" s="13" t="s">
        <v>23</v>
      </c>
      <c r="B17" s="104" t="s">
        <v>24</v>
      </c>
      <c r="C17" s="105"/>
      <c r="D17" s="105"/>
      <c r="E17" s="105"/>
      <c r="F17" s="105"/>
      <c r="G17" s="106"/>
      <c r="H17" s="11">
        <f>H18+H23</f>
        <v>2155000</v>
      </c>
      <c r="I17" s="26" t="s">
        <v>25</v>
      </c>
      <c r="L17" s="12">
        <f>1+8+11+55+151+402+501+953</f>
        <v>2082</v>
      </c>
      <c r="M17" s="12">
        <f>9+4+103+479+2+1+1+4</f>
        <v>603</v>
      </c>
      <c r="N17" s="12">
        <f>L17+M17</f>
        <v>2685</v>
      </c>
    </row>
    <row r="18" spans="1:14" s="12" customFormat="1" ht="16.5" customHeight="1" x14ac:dyDescent="0.35">
      <c r="A18" s="13"/>
      <c r="B18" s="27" t="s">
        <v>26</v>
      </c>
      <c r="C18" s="28"/>
      <c r="D18" s="6"/>
      <c r="E18" s="28"/>
      <c r="F18" s="28"/>
      <c r="G18" s="28"/>
      <c r="H18" s="11">
        <f>SUM(H19:H20)</f>
        <v>1903000</v>
      </c>
      <c r="I18" s="7"/>
    </row>
    <row r="19" spans="1:14" s="12" customFormat="1" ht="16.5" customHeight="1" x14ac:dyDescent="0.35">
      <c r="A19" s="19"/>
      <c r="B19" s="29" t="s">
        <v>27</v>
      </c>
      <c r="C19" s="28"/>
      <c r="D19" s="6"/>
      <c r="E19" s="28"/>
      <c r="F19" s="28">
        <f>F21+F22</f>
        <v>707.3</v>
      </c>
      <c r="G19" s="28">
        <v>1000</v>
      </c>
      <c r="H19" s="28">
        <f>F19*G19</f>
        <v>707300</v>
      </c>
      <c r="I19" s="7"/>
    </row>
    <row r="20" spans="1:14" s="12" customFormat="1" ht="16.5" customHeight="1" x14ac:dyDescent="0.35">
      <c r="A20" s="19"/>
      <c r="B20" s="29" t="s">
        <v>28</v>
      </c>
      <c r="C20" s="28"/>
      <c r="D20" s="6"/>
      <c r="E20" s="28"/>
      <c r="F20" s="28"/>
      <c r="G20" s="28"/>
      <c r="H20" s="28">
        <f>SUM(H21:H22)</f>
        <v>1195700</v>
      </c>
      <c r="I20" s="7"/>
    </row>
    <row r="21" spans="1:14" s="12" customFormat="1" ht="37.5" customHeight="1" x14ac:dyDescent="0.35">
      <c r="A21" s="19"/>
      <c r="B21" s="30" t="s">
        <v>29</v>
      </c>
      <c r="C21" s="28">
        <f>D21+E21</f>
        <v>218.9</v>
      </c>
      <c r="D21" s="6"/>
      <c r="E21" s="28">
        <f>199+(199*0.1)</f>
        <v>218.9</v>
      </c>
      <c r="F21" s="23">
        <f>C21</f>
        <v>218.9</v>
      </c>
      <c r="G21" s="28">
        <v>1000</v>
      </c>
      <c r="H21" s="28">
        <f>F21*G21</f>
        <v>218900</v>
      </c>
      <c r="I21" s="110" t="s">
        <v>30</v>
      </c>
      <c r="L21" s="12">
        <f>71*10%+71</f>
        <v>78.099999999999994</v>
      </c>
    </row>
    <row r="22" spans="1:14" s="12" customFormat="1" ht="34.5" customHeight="1" x14ac:dyDescent="0.35">
      <c r="A22" s="19"/>
      <c r="B22" s="30" t="s">
        <v>31</v>
      </c>
      <c r="C22" s="28">
        <f>SUM(D22:E22)</f>
        <v>488.4</v>
      </c>
      <c r="D22" s="6"/>
      <c r="E22" s="28">
        <f>444+(444*0.1)</f>
        <v>488.4</v>
      </c>
      <c r="F22" s="31">
        <f>E22</f>
        <v>488.4</v>
      </c>
      <c r="G22" s="28">
        <v>2000</v>
      </c>
      <c r="H22" s="28">
        <f>F22*G22</f>
        <v>976800</v>
      </c>
      <c r="I22" s="111"/>
    </row>
    <row r="23" spans="1:14" s="12" customFormat="1" ht="19.5" customHeight="1" x14ac:dyDescent="0.35">
      <c r="A23" s="13"/>
      <c r="B23" s="27" t="s">
        <v>32</v>
      </c>
      <c r="C23" s="28"/>
      <c r="D23" s="6"/>
      <c r="E23" s="23"/>
      <c r="F23" s="23"/>
      <c r="G23" s="23"/>
      <c r="H23" s="16">
        <f>SUM(H24:H25)</f>
        <v>252000</v>
      </c>
      <c r="I23" s="32"/>
    </row>
    <row r="24" spans="1:14" s="12" customFormat="1" ht="19.5" customHeight="1" x14ac:dyDescent="0.35">
      <c r="A24" s="19"/>
      <c r="B24" s="29" t="s">
        <v>27</v>
      </c>
      <c r="C24" s="28"/>
      <c r="D24" s="6"/>
      <c r="E24" s="23"/>
      <c r="F24" s="23">
        <v>84</v>
      </c>
      <c r="G24" s="23">
        <v>1000</v>
      </c>
      <c r="H24" s="23">
        <f>G24*F24</f>
        <v>84000</v>
      </c>
      <c r="I24" s="32"/>
    </row>
    <row r="25" spans="1:14" s="12" customFormat="1" ht="51.75" customHeight="1" x14ac:dyDescent="0.35">
      <c r="A25" s="19"/>
      <c r="B25" s="29" t="s">
        <v>28</v>
      </c>
      <c r="C25" s="28">
        <f>SUM(D25:E25)</f>
        <v>84</v>
      </c>
      <c r="D25" s="6"/>
      <c r="E25" s="23">
        <v>84</v>
      </c>
      <c r="F25" s="23">
        <v>84</v>
      </c>
      <c r="G25" s="28">
        <v>2000</v>
      </c>
      <c r="H25" s="23">
        <f>G25*F25</f>
        <v>168000</v>
      </c>
      <c r="I25" s="25" t="s">
        <v>33</v>
      </c>
      <c r="L25" s="12" t="s">
        <v>34</v>
      </c>
    </row>
    <row r="26" spans="1:14" s="12" customFormat="1" ht="28.9" customHeight="1" x14ac:dyDescent="0.35">
      <c r="A26" s="13" t="s">
        <v>35</v>
      </c>
      <c r="B26" s="104" t="s">
        <v>36</v>
      </c>
      <c r="C26" s="105"/>
      <c r="D26" s="105"/>
      <c r="E26" s="105"/>
      <c r="F26" s="105"/>
      <c r="G26" s="106"/>
      <c r="H26" s="16">
        <f>SUM(H27:H28)</f>
        <v>100000</v>
      </c>
      <c r="I26" s="7"/>
    </row>
    <row r="27" spans="1:14" s="12" customFormat="1" ht="18" customHeight="1" x14ac:dyDescent="0.35">
      <c r="A27" s="19"/>
      <c r="B27" s="33" t="s">
        <v>18</v>
      </c>
      <c r="C27" s="23"/>
      <c r="D27" s="6"/>
      <c r="E27" s="23"/>
      <c r="F27" s="23">
        <v>50</v>
      </c>
      <c r="G27" s="23">
        <v>1000</v>
      </c>
      <c r="H27" s="23">
        <f>G27*F27</f>
        <v>50000</v>
      </c>
      <c r="I27" s="112" t="s">
        <v>37</v>
      </c>
    </row>
    <row r="28" spans="1:14" s="12" customFormat="1" ht="18" customHeight="1" x14ac:dyDescent="0.35">
      <c r="A28" s="19"/>
      <c r="B28" s="29" t="s">
        <v>38</v>
      </c>
      <c r="C28" s="23">
        <v>45</v>
      </c>
      <c r="D28" s="6"/>
      <c r="E28" s="23">
        <v>50</v>
      </c>
      <c r="F28" s="23">
        <v>50</v>
      </c>
      <c r="G28" s="23">
        <v>1000</v>
      </c>
      <c r="H28" s="23">
        <f>G28*F28</f>
        <v>50000</v>
      </c>
      <c r="I28" s="113"/>
    </row>
    <row r="29" spans="1:14" s="12" customFormat="1" ht="18" customHeight="1" x14ac:dyDescent="0.35">
      <c r="A29" s="13" t="s">
        <v>39</v>
      </c>
      <c r="B29" s="34" t="s">
        <v>40</v>
      </c>
      <c r="C29" s="35"/>
      <c r="D29" s="6"/>
      <c r="E29" s="35"/>
      <c r="F29" s="35"/>
      <c r="G29" s="15"/>
      <c r="H29" s="16">
        <f>SUM(H30:H31)</f>
        <v>605000</v>
      </c>
      <c r="I29" s="7"/>
    </row>
    <row r="30" spans="1:14" s="12" customFormat="1" ht="27.65" customHeight="1" x14ac:dyDescent="0.35">
      <c r="A30" s="19"/>
      <c r="B30" s="33" t="s">
        <v>18</v>
      </c>
      <c r="C30" s="23"/>
      <c r="D30" s="6"/>
      <c r="E30" s="23"/>
      <c r="F30" s="23">
        <v>55</v>
      </c>
      <c r="G30" s="23">
        <v>1000</v>
      </c>
      <c r="H30" s="23">
        <f>G30*F30</f>
        <v>55000</v>
      </c>
      <c r="I30" s="26" t="s">
        <v>41</v>
      </c>
    </row>
    <row r="31" spans="1:14" s="12" customFormat="1" ht="19.5" customHeight="1" x14ac:dyDescent="0.35">
      <c r="A31" s="19"/>
      <c r="B31" s="29" t="s">
        <v>38</v>
      </c>
      <c r="C31" s="23">
        <v>35</v>
      </c>
      <c r="D31" s="6"/>
      <c r="E31" s="23">
        <v>55</v>
      </c>
      <c r="F31" s="23">
        <v>55</v>
      </c>
      <c r="G31" s="23">
        <v>10000</v>
      </c>
      <c r="H31" s="23">
        <f>G31*F31</f>
        <v>550000</v>
      </c>
      <c r="I31" s="7"/>
    </row>
    <row r="32" spans="1:14" s="12" customFormat="1" ht="29.25" customHeight="1" x14ac:dyDescent="0.35">
      <c r="A32" s="13" t="s">
        <v>42</v>
      </c>
      <c r="B32" s="104" t="s">
        <v>43</v>
      </c>
      <c r="C32" s="105"/>
      <c r="D32" s="105"/>
      <c r="E32" s="105"/>
      <c r="F32" s="105"/>
      <c r="G32" s="106"/>
      <c r="H32" s="16">
        <f>SUM(H33:H34)</f>
        <v>220000</v>
      </c>
      <c r="I32" s="77"/>
    </row>
    <row r="33" spans="1:12" s="12" customFormat="1" ht="17.25" customHeight="1" x14ac:dyDescent="0.35">
      <c r="A33" s="36"/>
      <c r="B33" s="37" t="s">
        <v>18</v>
      </c>
      <c r="C33" s="21"/>
      <c r="D33" s="22"/>
      <c r="E33" s="21"/>
      <c r="F33" s="21">
        <v>110</v>
      </c>
      <c r="G33" s="21">
        <v>1000</v>
      </c>
      <c r="H33" s="21">
        <f>G33*F33</f>
        <v>110000</v>
      </c>
      <c r="I33" s="77"/>
    </row>
    <row r="34" spans="1:12" s="12" customFormat="1" ht="17.25" customHeight="1" x14ac:dyDescent="0.35">
      <c r="A34" s="36"/>
      <c r="B34" s="38" t="s">
        <v>38</v>
      </c>
      <c r="C34" s="21">
        <v>110</v>
      </c>
      <c r="D34" s="22"/>
      <c r="E34" s="21">
        <v>110</v>
      </c>
      <c r="F34" s="21">
        <v>110</v>
      </c>
      <c r="G34" s="21">
        <v>1000</v>
      </c>
      <c r="H34" s="21">
        <f>G34*F34</f>
        <v>110000</v>
      </c>
      <c r="I34" s="77"/>
    </row>
    <row r="35" spans="1:12" s="12" customFormat="1" ht="35.25" customHeight="1" x14ac:dyDescent="0.35">
      <c r="A35" s="39" t="s">
        <v>44</v>
      </c>
      <c r="B35" s="107" t="s">
        <v>45</v>
      </c>
      <c r="C35" s="108"/>
      <c r="D35" s="108"/>
      <c r="E35" s="108"/>
      <c r="F35" s="108"/>
      <c r="G35" s="109"/>
      <c r="H35" s="40">
        <f>SUM(H36:H37)</f>
        <v>1054000</v>
      </c>
      <c r="I35" s="77"/>
      <c r="K35" s="12">
        <f>60*10%+60</f>
        <v>66</v>
      </c>
    </row>
    <row r="36" spans="1:12" s="12" customFormat="1" ht="18" customHeight="1" x14ac:dyDescent="0.35">
      <c r="A36" s="36"/>
      <c r="B36" s="37" t="s">
        <v>18</v>
      </c>
      <c r="C36" s="21"/>
      <c r="D36" s="22"/>
      <c r="E36" s="21"/>
      <c r="F36" s="21">
        <v>527</v>
      </c>
      <c r="G36" s="21">
        <v>1000</v>
      </c>
      <c r="H36" s="21">
        <f>G36*F36</f>
        <v>527000</v>
      </c>
      <c r="I36" s="77"/>
      <c r="K36" s="12">
        <f>425*10%</f>
        <v>42.5</v>
      </c>
    </row>
    <row r="37" spans="1:12" s="12" customFormat="1" ht="18" customHeight="1" x14ac:dyDescent="0.35">
      <c r="A37" s="36"/>
      <c r="B37" s="38" t="s">
        <v>38</v>
      </c>
      <c r="C37" s="21">
        <v>527</v>
      </c>
      <c r="D37" s="22"/>
      <c r="E37" s="21">
        <v>527</v>
      </c>
      <c r="F37" s="21">
        <v>527</v>
      </c>
      <c r="G37" s="21">
        <v>1000</v>
      </c>
      <c r="H37" s="21">
        <f>G37*F37</f>
        <v>527000</v>
      </c>
      <c r="I37" s="77"/>
    </row>
    <row r="38" spans="1:12" s="47" customFormat="1" ht="18" customHeight="1" x14ac:dyDescent="0.35">
      <c r="A38" s="45" t="s">
        <v>47</v>
      </c>
      <c r="B38" s="116" t="s">
        <v>48</v>
      </c>
      <c r="C38" s="117"/>
      <c r="D38" s="117"/>
      <c r="E38" s="117"/>
      <c r="F38" s="41"/>
      <c r="G38" s="41"/>
      <c r="H38" s="11">
        <f>H39+H44++H49+H54+H59+H60</f>
        <v>2891000</v>
      </c>
      <c r="I38" s="46"/>
    </row>
    <row r="39" spans="1:12" s="49" customFormat="1" ht="70.5" customHeight="1" x14ac:dyDescent="0.35">
      <c r="A39" s="45" t="s">
        <v>16</v>
      </c>
      <c r="B39" s="116" t="s">
        <v>49</v>
      </c>
      <c r="C39" s="117"/>
      <c r="D39" s="117"/>
      <c r="E39" s="117"/>
      <c r="F39" s="117"/>
      <c r="G39" s="118"/>
      <c r="H39" s="48">
        <f>SUM(H40:H43)</f>
        <v>575000</v>
      </c>
      <c r="I39" s="46" t="s">
        <v>50</v>
      </c>
    </row>
    <row r="40" spans="1:12" s="44" customFormat="1" ht="36.75" customHeight="1" x14ac:dyDescent="0.35">
      <c r="A40" s="42"/>
      <c r="B40" s="50" t="s">
        <v>51</v>
      </c>
      <c r="C40" s="43">
        <f>D40+E40</f>
        <v>5754</v>
      </c>
      <c r="D40" s="43">
        <v>0</v>
      </c>
      <c r="E40" s="51">
        <v>5754</v>
      </c>
      <c r="F40" s="43">
        <f>ROUND(C40*0.02,0)</f>
        <v>115</v>
      </c>
      <c r="G40" s="43">
        <v>1000</v>
      </c>
      <c r="H40" s="43">
        <f>G40*F40</f>
        <v>115000</v>
      </c>
      <c r="I40" s="52" t="s">
        <v>52</v>
      </c>
    </row>
    <row r="41" spans="1:12" s="44" customFormat="1" ht="36" customHeight="1" x14ac:dyDescent="0.35">
      <c r="A41" s="42"/>
      <c r="B41" s="50" t="s">
        <v>53</v>
      </c>
      <c r="C41" s="43">
        <f>D41+E41</f>
        <v>5754</v>
      </c>
      <c r="D41" s="43">
        <v>0</v>
      </c>
      <c r="E41" s="51">
        <v>5754</v>
      </c>
      <c r="F41" s="43">
        <f>ROUND(C41*0.02,0)</f>
        <v>115</v>
      </c>
      <c r="G41" s="43">
        <v>2000</v>
      </c>
      <c r="H41" s="43">
        <f>G41*F41</f>
        <v>230000</v>
      </c>
      <c r="I41" s="52" t="s">
        <v>52</v>
      </c>
    </row>
    <row r="42" spans="1:12" s="44" customFormat="1" ht="36.75" customHeight="1" x14ac:dyDescent="0.35">
      <c r="A42" s="42"/>
      <c r="B42" s="50" t="s">
        <v>54</v>
      </c>
      <c r="C42" s="43">
        <f>D42+E42</f>
        <v>5754</v>
      </c>
      <c r="D42" s="43">
        <v>0</v>
      </c>
      <c r="E42" s="51">
        <v>5754</v>
      </c>
      <c r="F42" s="43">
        <f>ROUND(C42*0.01,0)</f>
        <v>58</v>
      </c>
      <c r="G42" s="43"/>
      <c r="H42" s="43">
        <f>G42*F42</f>
        <v>0</v>
      </c>
      <c r="I42" s="52" t="s">
        <v>55</v>
      </c>
    </row>
    <row r="43" spans="1:12" s="44" customFormat="1" ht="36" customHeight="1" x14ac:dyDescent="0.35">
      <c r="A43" s="42"/>
      <c r="B43" s="50" t="s">
        <v>56</v>
      </c>
      <c r="C43" s="43">
        <f>D43+E43</f>
        <v>5754</v>
      </c>
      <c r="D43" s="43">
        <v>0</v>
      </c>
      <c r="E43" s="51">
        <v>5754</v>
      </c>
      <c r="F43" s="43">
        <f>ROUND(C43*0.02,0)</f>
        <v>115</v>
      </c>
      <c r="G43" s="53">
        <v>2000</v>
      </c>
      <c r="H43" s="43">
        <f>G43*F43</f>
        <v>230000</v>
      </c>
      <c r="I43" s="54" t="s">
        <v>57</v>
      </c>
    </row>
    <row r="44" spans="1:12" s="49" customFormat="1" ht="29.25" customHeight="1" x14ac:dyDescent="0.35">
      <c r="A44" s="45" t="s">
        <v>23</v>
      </c>
      <c r="B44" s="55" t="s">
        <v>58</v>
      </c>
      <c r="C44" s="48"/>
      <c r="D44" s="48"/>
      <c r="E44" s="56"/>
      <c r="F44" s="48"/>
      <c r="G44" s="48"/>
      <c r="H44" s="48">
        <f>SUM(H45:H48)</f>
        <v>215000</v>
      </c>
      <c r="I44" s="57"/>
    </row>
    <row r="45" spans="1:12" s="44" customFormat="1" ht="44.25" customHeight="1" x14ac:dyDescent="0.35">
      <c r="A45" s="42"/>
      <c r="B45" s="50" t="s">
        <v>51</v>
      </c>
      <c r="C45" s="43">
        <f>D45+E45</f>
        <v>68</v>
      </c>
      <c r="D45" s="43">
        <v>15</v>
      </c>
      <c r="E45" s="58">
        <f>36+17</f>
        <v>53</v>
      </c>
      <c r="F45" s="43">
        <f>ROUND(C45*0.3,0)</f>
        <v>20</v>
      </c>
      <c r="G45" s="43">
        <v>5000</v>
      </c>
      <c r="H45" s="43">
        <f>G45*F45</f>
        <v>100000</v>
      </c>
      <c r="I45" s="119" t="s">
        <v>59</v>
      </c>
    </row>
    <row r="46" spans="1:12" s="63" customFormat="1" ht="29.25" customHeight="1" x14ac:dyDescent="0.35">
      <c r="A46" s="59"/>
      <c r="B46" s="60" t="s">
        <v>53</v>
      </c>
      <c r="C46" s="61">
        <f>D46+E46</f>
        <v>68</v>
      </c>
      <c r="D46" s="61">
        <v>15</v>
      </c>
      <c r="E46" s="62">
        <f>36+17</f>
        <v>53</v>
      </c>
      <c r="F46" s="61">
        <f>ROUND(C46*0.3,0)</f>
        <v>20</v>
      </c>
      <c r="G46" s="61">
        <v>5000</v>
      </c>
      <c r="H46" s="61">
        <f>G46*F46</f>
        <v>100000</v>
      </c>
      <c r="I46" s="120"/>
      <c r="L46" s="63">
        <f>16+29</f>
        <v>45</v>
      </c>
    </row>
    <row r="47" spans="1:12" s="44" customFormat="1" ht="31.5" x14ac:dyDescent="0.35">
      <c r="A47" s="42"/>
      <c r="B47" s="50" t="s">
        <v>54</v>
      </c>
      <c r="C47" s="43">
        <f>D47+E47</f>
        <v>68</v>
      </c>
      <c r="D47" s="43">
        <v>15</v>
      </c>
      <c r="E47" s="58">
        <f>36+17</f>
        <v>53</v>
      </c>
      <c r="F47" s="43">
        <f>ROUND(C47*0.05,0)</f>
        <v>3</v>
      </c>
      <c r="G47" s="43"/>
      <c r="H47" s="43">
        <f>G47*F47</f>
        <v>0</v>
      </c>
      <c r="I47" s="52" t="s">
        <v>60</v>
      </c>
    </row>
    <row r="48" spans="1:12" s="44" customFormat="1" ht="35.25" customHeight="1" x14ac:dyDescent="0.35">
      <c r="A48" s="42"/>
      <c r="B48" s="50" t="s">
        <v>61</v>
      </c>
      <c r="C48" s="43">
        <f>D48+E48</f>
        <v>68</v>
      </c>
      <c r="D48" s="43">
        <v>15</v>
      </c>
      <c r="E48" s="58">
        <f>36+17</f>
        <v>53</v>
      </c>
      <c r="F48" s="43">
        <f>ROUND(C48*0.05,0)</f>
        <v>3</v>
      </c>
      <c r="G48" s="53">
        <v>5000</v>
      </c>
      <c r="H48" s="43">
        <f>G48*F48</f>
        <v>15000</v>
      </c>
      <c r="I48" s="54" t="s">
        <v>62</v>
      </c>
    </row>
    <row r="49" spans="1:10" s="49" customFormat="1" ht="30" customHeight="1" x14ac:dyDescent="0.35">
      <c r="A49" s="45" t="s">
        <v>35</v>
      </c>
      <c r="B49" s="55" t="s">
        <v>63</v>
      </c>
      <c r="C49" s="48"/>
      <c r="D49" s="48"/>
      <c r="E49" s="64"/>
      <c r="F49" s="48"/>
      <c r="G49" s="48"/>
      <c r="H49" s="48">
        <f>SUM(H50:H53)</f>
        <v>392000</v>
      </c>
      <c r="I49" s="57"/>
    </row>
    <row r="50" spans="1:10" s="44" customFormat="1" ht="30.75" customHeight="1" x14ac:dyDescent="0.35">
      <c r="A50" s="42"/>
      <c r="B50" s="50" t="s">
        <v>51</v>
      </c>
      <c r="C50" s="43">
        <f>D50+E50</f>
        <v>155</v>
      </c>
      <c r="D50" s="43">
        <v>36</v>
      </c>
      <c r="E50" s="65">
        <f>66+17+36</f>
        <v>119</v>
      </c>
      <c r="F50" s="43">
        <f>ROUND(C50*0.3,0)</f>
        <v>47</v>
      </c>
      <c r="G50" s="43">
        <v>4000</v>
      </c>
      <c r="H50" s="43">
        <f>G50*F50</f>
        <v>188000</v>
      </c>
      <c r="I50" s="119" t="s">
        <v>64</v>
      </c>
      <c r="J50" s="49"/>
    </row>
    <row r="51" spans="1:10" s="63" customFormat="1" ht="27" customHeight="1" x14ac:dyDescent="0.35">
      <c r="A51" s="59"/>
      <c r="B51" s="60" t="s">
        <v>53</v>
      </c>
      <c r="C51" s="61">
        <f>D51+E51</f>
        <v>155</v>
      </c>
      <c r="D51" s="61">
        <v>36</v>
      </c>
      <c r="E51" s="66">
        <f>66+17+36</f>
        <v>119</v>
      </c>
      <c r="F51" s="61">
        <f>ROUND(C51*0.3,0)</f>
        <v>47</v>
      </c>
      <c r="G51" s="61">
        <v>4000</v>
      </c>
      <c r="H51" s="61">
        <f>G51*F51</f>
        <v>188000</v>
      </c>
      <c r="I51" s="120"/>
    </row>
    <row r="52" spans="1:10" s="44" customFormat="1" ht="38.25" customHeight="1" x14ac:dyDescent="0.35">
      <c r="A52" s="42"/>
      <c r="B52" s="50" t="s">
        <v>54</v>
      </c>
      <c r="C52" s="43">
        <f>D52+E52</f>
        <v>155</v>
      </c>
      <c r="D52" s="43">
        <v>36</v>
      </c>
      <c r="E52" s="65">
        <f>66+17+36</f>
        <v>119</v>
      </c>
      <c r="F52" s="43">
        <f>ROUND(C52*0.05,0)</f>
        <v>8</v>
      </c>
      <c r="G52" s="43"/>
      <c r="H52" s="43">
        <f>G52*F52</f>
        <v>0</v>
      </c>
      <c r="I52" s="52" t="s">
        <v>60</v>
      </c>
    </row>
    <row r="53" spans="1:10" s="44" customFormat="1" ht="36.75" customHeight="1" x14ac:dyDescent="0.35">
      <c r="A53" s="42"/>
      <c r="B53" s="50" t="s">
        <v>61</v>
      </c>
      <c r="C53" s="43">
        <f>D53+E53</f>
        <v>155</v>
      </c>
      <c r="D53" s="43">
        <v>36</v>
      </c>
      <c r="E53" s="65">
        <f>66+17+36</f>
        <v>119</v>
      </c>
      <c r="F53" s="43">
        <f>ROUND(C53*0.05,0)</f>
        <v>8</v>
      </c>
      <c r="G53" s="53">
        <v>2000</v>
      </c>
      <c r="H53" s="43">
        <f>G53*F53</f>
        <v>16000</v>
      </c>
      <c r="I53" s="54" t="s">
        <v>62</v>
      </c>
    </row>
    <row r="54" spans="1:10" s="49" customFormat="1" ht="30.75" customHeight="1" x14ac:dyDescent="0.35">
      <c r="A54" s="45" t="s">
        <v>39</v>
      </c>
      <c r="B54" s="55" t="s">
        <v>65</v>
      </c>
      <c r="C54" s="48"/>
      <c r="D54" s="48"/>
      <c r="E54" s="48"/>
      <c r="F54" s="43"/>
      <c r="G54" s="48"/>
      <c r="H54" s="48">
        <f>SUM(H55:H58)</f>
        <v>1266000</v>
      </c>
      <c r="I54" s="57"/>
    </row>
    <row r="55" spans="1:10" s="44" customFormat="1" ht="38.25" customHeight="1" x14ac:dyDescent="0.35">
      <c r="A55" s="42"/>
      <c r="B55" s="50" t="s">
        <v>51</v>
      </c>
      <c r="C55" s="43">
        <f t="shared" ref="C55:C60" si="0">D55+E55</f>
        <v>973</v>
      </c>
      <c r="D55" s="43">
        <v>424</v>
      </c>
      <c r="E55" s="51">
        <v>549</v>
      </c>
      <c r="F55" s="43">
        <f>ROUND(C55*0.3,0)</f>
        <v>292</v>
      </c>
      <c r="G55" s="43">
        <v>2000</v>
      </c>
      <c r="H55" s="43">
        <f t="shared" ref="H55:H60" si="1">G55*F55</f>
        <v>584000</v>
      </c>
      <c r="I55" s="52" t="s">
        <v>64</v>
      </c>
    </row>
    <row r="56" spans="1:10" s="63" customFormat="1" ht="36.75" customHeight="1" x14ac:dyDescent="0.35">
      <c r="A56" s="59"/>
      <c r="B56" s="60" t="s">
        <v>53</v>
      </c>
      <c r="C56" s="61">
        <f t="shared" si="0"/>
        <v>973</v>
      </c>
      <c r="D56" s="61">
        <v>424</v>
      </c>
      <c r="E56" s="62">
        <v>549</v>
      </c>
      <c r="F56" s="61">
        <f>ROUND(C56*0.3,0)</f>
        <v>292</v>
      </c>
      <c r="G56" s="61">
        <v>2000</v>
      </c>
      <c r="H56" s="61">
        <f t="shared" si="1"/>
        <v>584000</v>
      </c>
      <c r="I56" s="67" t="s">
        <v>64</v>
      </c>
    </row>
    <row r="57" spans="1:10" s="44" customFormat="1" ht="39.75" customHeight="1" x14ac:dyDescent="0.35">
      <c r="A57" s="42"/>
      <c r="B57" s="50" t="s">
        <v>54</v>
      </c>
      <c r="C57" s="43">
        <f t="shared" si="0"/>
        <v>973</v>
      </c>
      <c r="D57" s="43">
        <v>424</v>
      </c>
      <c r="E57" s="51">
        <v>549</v>
      </c>
      <c r="F57" s="43">
        <f>ROUND(C57*0.05,0)</f>
        <v>49</v>
      </c>
      <c r="G57" s="43"/>
      <c r="H57" s="43">
        <f t="shared" si="1"/>
        <v>0</v>
      </c>
      <c r="I57" s="52" t="s">
        <v>60</v>
      </c>
    </row>
    <row r="58" spans="1:10" s="44" customFormat="1" ht="37.5" customHeight="1" x14ac:dyDescent="0.35">
      <c r="A58" s="42"/>
      <c r="B58" s="50" t="s">
        <v>61</v>
      </c>
      <c r="C58" s="43">
        <f t="shared" si="0"/>
        <v>973</v>
      </c>
      <c r="D58" s="43">
        <v>424</v>
      </c>
      <c r="E58" s="51">
        <v>549</v>
      </c>
      <c r="F58" s="43">
        <f>ROUND(C58*0.05,0)</f>
        <v>49</v>
      </c>
      <c r="G58" s="53">
        <v>2000</v>
      </c>
      <c r="H58" s="43">
        <f t="shared" si="1"/>
        <v>98000</v>
      </c>
      <c r="I58" s="54" t="s">
        <v>62</v>
      </c>
    </row>
    <row r="59" spans="1:10" s="49" customFormat="1" ht="73.5" x14ac:dyDescent="0.35">
      <c r="A59" s="45" t="s">
        <v>44</v>
      </c>
      <c r="B59" s="55" t="s">
        <v>66</v>
      </c>
      <c r="C59" s="48">
        <f t="shared" si="0"/>
        <v>4784</v>
      </c>
      <c r="D59" s="48">
        <f>(D58+D53+D48)*4</f>
        <v>1900</v>
      </c>
      <c r="E59" s="48">
        <f>(E58+E53+E48)*4</f>
        <v>2884</v>
      </c>
      <c r="F59" s="48">
        <f>ROUND(C59*0.03,0)</f>
        <v>144</v>
      </c>
      <c r="G59" s="35">
        <v>2000</v>
      </c>
      <c r="H59" s="48">
        <f t="shared" si="1"/>
        <v>288000</v>
      </c>
      <c r="I59" s="68" t="s">
        <v>67</v>
      </c>
    </row>
    <row r="60" spans="1:10" s="49" customFormat="1" ht="115.5" x14ac:dyDescent="0.35">
      <c r="A60" s="45" t="s">
        <v>46</v>
      </c>
      <c r="B60" s="55" t="s">
        <v>68</v>
      </c>
      <c r="C60" s="48">
        <f t="shared" si="0"/>
        <v>1560</v>
      </c>
      <c r="D60" s="48">
        <f>8*13*5</f>
        <v>520</v>
      </c>
      <c r="E60" s="48">
        <f>D60*2</f>
        <v>1040</v>
      </c>
      <c r="F60" s="48">
        <f>ROUND(C60*0.02,0)</f>
        <v>31</v>
      </c>
      <c r="G60" s="35">
        <v>5000</v>
      </c>
      <c r="H60" s="48">
        <f t="shared" si="1"/>
        <v>155000</v>
      </c>
      <c r="I60" s="68" t="s">
        <v>69</v>
      </c>
    </row>
    <row r="61" spans="1:10" s="47" customFormat="1" ht="23.25" customHeight="1" x14ac:dyDescent="0.35">
      <c r="A61" s="45"/>
      <c r="B61" s="45" t="s">
        <v>70</v>
      </c>
      <c r="C61" s="10"/>
      <c r="D61" s="10"/>
      <c r="E61" s="10"/>
      <c r="F61" s="41"/>
      <c r="G61" s="41"/>
      <c r="H61" s="41">
        <f>H60+H59+H54+H49+H44+H39+H35+H32+H29+H26+H23+H18+H11</f>
        <v>7942000</v>
      </c>
      <c r="I61" s="69"/>
    </row>
    <row r="62" spans="1:10" ht="43.5" customHeight="1" x14ac:dyDescent="0.35">
      <c r="A62" s="114"/>
      <c r="B62" s="115"/>
      <c r="C62" s="115"/>
      <c r="D62" s="115"/>
      <c r="E62" s="115"/>
      <c r="F62" s="115"/>
      <c r="J62" s="71"/>
    </row>
    <row r="63" spans="1:10" x14ac:dyDescent="0.35">
      <c r="B63" s="73"/>
    </row>
  </sheetData>
  <mergeCells count="25">
    <mergeCell ref="A62:F62"/>
    <mergeCell ref="B38:E38"/>
    <mergeCell ref="B39:G39"/>
    <mergeCell ref="I45:I46"/>
    <mergeCell ref="I50:I51"/>
    <mergeCell ref="B32:G32"/>
    <mergeCell ref="B35:G35"/>
    <mergeCell ref="B17:G17"/>
    <mergeCell ref="I21:I22"/>
    <mergeCell ref="B26:G26"/>
    <mergeCell ref="I27:I28"/>
    <mergeCell ref="A1:I1"/>
    <mergeCell ref="A2:I2"/>
    <mergeCell ref="A3:I3"/>
    <mergeCell ref="A4:I4"/>
    <mergeCell ref="A6:A9"/>
    <mergeCell ref="B6:B9"/>
    <mergeCell ref="C6:E7"/>
    <mergeCell ref="F6:H7"/>
    <mergeCell ref="I6:I9"/>
    <mergeCell ref="C8:C9"/>
    <mergeCell ref="D8:E8"/>
    <mergeCell ref="F8:F9"/>
    <mergeCell ref="G8:G9"/>
    <mergeCell ref="H8:H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 KHAO TRINH hdnd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2024-01-27T08:44:59Z</dcterms:created>
  <dcterms:modified xsi:type="dcterms:W3CDTF">2024-01-31T09:05:49Z</dcterms:modified>
</cp:coreProperties>
</file>